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5480" windowHeight="8175" firstSheet="3" activeTab="6"/>
  </bookViews>
  <sheets>
    <sheet name="Etapa 1" sheetId="12" r:id="rId1"/>
    <sheet name="Etapa 2" sheetId="13" r:id="rId2"/>
    <sheet name="Exp. Similar" sheetId="7" r:id="rId3"/>
    <sheet name="Metodologia" sheetId="8" r:id="rId4"/>
    <sheet name="Exp. Técnico" sheetId="10" r:id="rId5"/>
    <sheet name="Ofertas" sheetId="14" r:id="rId6"/>
    <sheet name="Civil" sheetId="16" r:id="rId7"/>
    <sheet name="Hidrosanitarios" sheetId="17" r:id="rId8"/>
    <sheet name="Electricos" sheetId="18" r:id="rId9"/>
    <sheet name="Electronicos Final" sheetId="19" r:id="rId10"/>
    <sheet name="Electronicos" sheetId="20" r:id="rId11"/>
    <sheet name="Mobiliario" sheetId="21" r:id="rId12"/>
    <sheet name="Rubros Civil" sheetId="22" r:id="rId13"/>
    <sheet name="Rubros Hidro" sheetId="23" r:id="rId14"/>
    <sheet name="Rubros Elec" sheetId="24" r:id="rId15"/>
    <sheet name="Rubros Electron" sheetId="25" r:id="rId16"/>
    <sheet name="Hoja1" sheetId="15" r:id="rId17"/>
  </sheets>
  <externalReferences>
    <externalReference r:id="rId18"/>
  </externalReferences>
  <definedNames>
    <definedName name="_xlnm._FilterDatabase" localSheetId="6" hidden="1">Civil!$B$2:$G$117</definedName>
    <definedName name="_xlnm._FilterDatabase" localSheetId="8" hidden="1">Electricos!$B$1:$H$60</definedName>
    <definedName name="_xlnm._FilterDatabase" localSheetId="10" hidden="1">Electronicos!$B$3:$H$132</definedName>
    <definedName name="_xlnm._FilterDatabase" localSheetId="9" hidden="1">'Electronicos Final'!$B$3:$H$132</definedName>
    <definedName name="_xlnm._FilterDatabase" localSheetId="12" hidden="1">'Rubros Civil'!$B$3:$G$114</definedName>
    <definedName name="_xlnm._FilterDatabase" localSheetId="14" hidden="1">'Rubros Elec'!$B$1:$F$50</definedName>
    <definedName name="_xlnm._FilterDatabase" localSheetId="15" hidden="1">'Rubros Electron'!$B$3:$H$132</definedName>
    <definedName name="_xlnm.Print_Area" localSheetId="0">'Etapa 1'!$B$1:$G$72</definedName>
    <definedName name="_xlnm.Print_Area" localSheetId="1">'Etapa 2'!$B$1:$H$36</definedName>
    <definedName name="LISTADO">"'file://Server/Cotizaciones/COTIZADOR%20ELELCTRICO/Lista%20y%20precios%20rubros%20electricos.xls'#$'Lista Precios'.$A$1:$A$65536"</definedName>
    <definedName name="MATERIALES">'[1]PRECIOS '!$A$1:$A$65536</definedName>
    <definedName name="_xlnm.Print_Titles" localSheetId="0">'Etapa 1'!$8:$8</definedName>
    <definedName name="_xlnm.Print_Titles" localSheetId="2">'Exp. Similar'!$A:$C</definedName>
    <definedName name="_xlnm.Print_Titles" localSheetId="4">'Exp. Técnico'!$B:$B</definedName>
  </definedNames>
  <calcPr calcId="125725"/>
</workbook>
</file>

<file path=xl/calcChain.xml><?xml version="1.0" encoding="utf-8"?>
<calcChain xmlns="http://schemas.openxmlformats.org/spreadsheetml/2006/main">
  <c r="B76" i="16"/>
  <c r="B77" s="1"/>
  <c r="B78" s="1"/>
  <c r="B79" s="1"/>
  <c r="B81" s="1"/>
  <c r="B82" s="1"/>
  <c r="B83" s="1"/>
  <c r="B85" s="1"/>
  <c r="B87" s="1"/>
  <c r="B88" s="1"/>
  <c r="B89" s="1"/>
  <c r="B90" s="1"/>
  <c r="B91" s="1"/>
  <c r="B92" s="1"/>
  <c r="B93" s="1"/>
  <c r="B94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20" s="1"/>
  <c r="B121" s="1"/>
  <c r="B122" s="1"/>
  <c r="B123" s="1"/>
  <c r="B124" s="1"/>
  <c r="B125" s="1"/>
  <c r="B127" s="1"/>
  <c r="B128" s="1"/>
  <c r="B129" s="1"/>
  <c r="B130" s="1"/>
  <c r="B131" s="1"/>
  <c r="B132" s="1"/>
  <c r="B133" s="1"/>
  <c r="B135" s="1"/>
  <c r="B136" s="1"/>
  <c r="B137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2" s="1"/>
  <c r="B153" s="1"/>
  <c r="B154" s="1"/>
  <c r="B157" s="1"/>
  <c r="B158" s="1"/>
  <c r="B159" s="1"/>
  <c r="B160" s="1"/>
  <c r="B162" s="1"/>
  <c r="B163" s="1"/>
  <c r="B164" s="1"/>
  <c r="B166" s="1"/>
  <c r="B167" s="1"/>
  <c r="B168" s="1"/>
  <c r="B170" s="1"/>
  <c r="B171" s="1"/>
  <c r="B172" s="1"/>
  <c r="B174" s="1"/>
  <c r="B175" s="1"/>
  <c r="B176" s="1"/>
  <c r="B179" s="1"/>
  <c r="B180" s="1"/>
  <c r="B181" s="1"/>
  <c r="B182" s="1"/>
  <c r="B183" s="1"/>
  <c r="B184" s="1"/>
  <c r="B185" s="1"/>
  <c r="B187" s="1"/>
  <c r="B188" s="1"/>
  <c r="B189" s="1"/>
  <c r="B191" s="1"/>
  <c r="B192" s="1"/>
  <c r="B193" s="1"/>
  <c r="B194" s="1"/>
  <c r="B196" s="1"/>
  <c r="B197" s="1"/>
  <c r="B198" s="1"/>
  <c r="B199" s="1"/>
  <c r="B201" s="1"/>
  <c r="B202" s="1"/>
  <c r="B203" s="1"/>
  <c r="B204" s="1"/>
  <c r="B205" s="1"/>
  <c r="B206" s="1"/>
  <c r="B208" s="1"/>
  <c r="B209" s="1"/>
  <c r="B210" s="1"/>
  <c r="B211" s="1"/>
  <c r="B213" s="1"/>
  <c r="B214" s="1"/>
  <c r="B215" s="1"/>
  <c r="B216" s="1"/>
  <c r="B217" s="1"/>
  <c r="B218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5" s="1"/>
  <c r="B256" s="1"/>
  <c r="B257" s="1"/>
  <c r="B258" s="1"/>
  <c r="B259" s="1"/>
  <c r="B260" s="1"/>
  <c r="B261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2" s="1"/>
  <c r="B283" s="1"/>
  <c r="B284" s="1"/>
  <c r="B285" s="1"/>
  <c r="B287" s="1"/>
  <c r="B288" s="1"/>
  <c r="B289" s="1"/>
  <c r="B290" s="1"/>
  <c r="B292" s="1"/>
  <c r="B293" s="1"/>
  <c r="B294" s="1"/>
  <c r="B295" s="1"/>
  <c r="B296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6" s="1"/>
  <c r="B327" s="1"/>
  <c r="B328" s="1"/>
  <c r="B329" s="1"/>
  <c r="B330" s="1"/>
  <c r="B331" s="1"/>
  <c r="B332" s="1"/>
  <c r="B333" s="1"/>
  <c r="B334" s="1"/>
  <c r="B335" s="1"/>
  <c r="B336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4" s="1"/>
  <c r="B355" s="1"/>
  <c r="B356" s="1"/>
  <c r="B357" s="1"/>
  <c r="B358" s="1"/>
  <c r="B359" s="1"/>
  <c r="B360" s="1"/>
  <c r="B362" s="1"/>
  <c r="B363" s="1"/>
  <c r="B364" s="1"/>
  <c r="B365" s="1"/>
  <c r="B366" s="1"/>
  <c r="B367" s="1"/>
  <c r="B368" s="1"/>
  <c r="B369" s="1"/>
  <c r="B370" s="1"/>
  <c r="B371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6"/>
  <c r="G77"/>
  <c r="G78"/>
  <c r="G79"/>
  <c r="G81"/>
  <c r="G82"/>
  <c r="G83"/>
  <c r="G85"/>
  <c r="G87"/>
  <c r="G88"/>
  <c r="G89"/>
  <c r="G90"/>
  <c r="G91"/>
  <c r="G92"/>
  <c r="G93"/>
  <c r="G94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20"/>
  <c r="G121"/>
  <c r="G122"/>
  <c r="G123"/>
  <c r="G124"/>
  <c r="G125"/>
  <c r="G127"/>
  <c r="G128"/>
  <c r="G129"/>
  <c r="G130"/>
  <c r="G131"/>
  <c r="G132"/>
  <c r="G133"/>
  <c r="G135"/>
  <c r="G136"/>
  <c r="G137"/>
  <c r="G138"/>
  <c r="G139"/>
  <c r="G140"/>
  <c r="G141"/>
  <c r="G143"/>
  <c r="G144"/>
  <c r="G145"/>
  <c r="G146"/>
  <c r="G148"/>
  <c r="G149"/>
  <c r="G150"/>
  <c r="G151"/>
  <c r="G152"/>
  <c r="G153"/>
  <c r="G154"/>
  <c r="G157"/>
  <c r="G158"/>
  <c r="G159"/>
  <c r="G160"/>
  <c r="G162"/>
  <c r="G163"/>
  <c r="G164"/>
  <c r="G166"/>
  <c r="G167"/>
  <c r="G168"/>
  <c r="G170"/>
  <c r="G171"/>
  <c r="G172"/>
  <c r="G174"/>
  <c r="G175"/>
  <c r="G176"/>
  <c r="G179"/>
  <c r="G180"/>
  <c r="G181"/>
  <c r="G182"/>
  <c r="G183"/>
  <c r="G184"/>
  <c r="G185"/>
  <c r="G187"/>
  <c r="G188"/>
  <c r="G189"/>
  <c r="G191"/>
  <c r="G192"/>
  <c r="G193"/>
  <c r="G194"/>
  <c r="G196"/>
  <c r="G197"/>
  <c r="G198"/>
  <c r="G199"/>
  <c r="G201"/>
  <c r="G202"/>
  <c r="G203"/>
  <c r="G204"/>
  <c r="G205"/>
  <c r="G206"/>
  <c r="G208"/>
  <c r="G209"/>
  <c r="G210"/>
  <c r="G211"/>
  <c r="G213"/>
  <c r="G214"/>
  <c r="G215"/>
  <c r="G216"/>
  <c r="G217"/>
  <c r="G218"/>
  <c r="G221"/>
  <c r="G222"/>
  <c r="G223"/>
  <c r="G224"/>
  <c r="G225"/>
  <c r="G226"/>
  <c r="G227"/>
  <c r="G228"/>
  <c r="G229"/>
  <c r="G230"/>
  <c r="G231"/>
  <c r="G232"/>
  <c r="G233"/>
  <c r="G234"/>
  <c r="G240"/>
  <c r="G241"/>
  <c r="G242"/>
  <c r="G243"/>
  <c r="G244"/>
  <c r="G245"/>
  <c r="G246"/>
  <c r="G247"/>
  <c r="G248"/>
  <c r="G249"/>
  <c r="G250"/>
  <c r="G251"/>
  <c r="G252"/>
  <c r="G255"/>
  <c r="G256"/>
  <c r="G257"/>
  <c r="G258"/>
  <c r="G259"/>
  <c r="G260"/>
  <c r="G261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4"/>
  <c r="G355"/>
  <c r="G356"/>
  <c r="G357"/>
  <c r="G358"/>
  <c r="G359"/>
  <c r="G360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 l="1"/>
  <c r="G117"/>
  <c r="H131" i="25" l="1"/>
  <c r="H130"/>
  <c r="H129"/>
  <c r="H128"/>
  <c r="H127"/>
  <c r="H126"/>
  <c r="H125"/>
  <c r="H124"/>
  <c r="H123"/>
  <c r="H122"/>
  <c r="O121"/>
  <c r="H121"/>
  <c r="O120"/>
  <c r="H120"/>
  <c r="O119"/>
  <c r="H119"/>
  <c r="O118"/>
  <c r="H118"/>
  <c r="O117"/>
  <c r="H117"/>
  <c r="O116"/>
  <c r="H116"/>
  <c r="O115"/>
  <c r="H115"/>
  <c r="O114"/>
  <c r="H114"/>
  <c r="O113"/>
  <c r="H113"/>
  <c r="O112"/>
  <c r="H112"/>
  <c r="O111"/>
  <c r="H111"/>
  <c r="O110"/>
  <c r="H110"/>
  <c r="O109"/>
  <c r="H109"/>
  <c r="O108"/>
  <c r="H108"/>
  <c r="O107"/>
  <c r="H107"/>
  <c r="O106"/>
  <c r="H106"/>
  <c r="O105"/>
  <c r="H105"/>
  <c r="O104"/>
  <c r="H104"/>
  <c r="O103"/>
  <c r="H103"/>
  <c r="O102"/>
  <c r="H102"/>
  <c r="O101"/>
  <c r="O100"/>
  <c r="H100"/>
  <c r="O99"/>
  <c r="H99"/>
  <c r="T98"/>
  <c r="U98" s="1"/>
  <c r="O98"/>
  <c r="H98"/>
  <c r="T97"/>
  <c r="U97" s="1"/>
  <c r="O97"/>
  <c r="H97"/>
  <c r="T96"/>
  <c r="U96" s="1"/>
  <c r="O96"/>
  <c r="H96"/>
  <c r="T95"/>
  <c r="U95" s="1"/>
  <c r="O95"/>
  <c r="H95"/>
  <c r="T94"/>
  <c r="U94" s="1"/>
  <c r="O94"/>
  <c r="H94"/>
  <c r="T93"/>
  <c r="U93" s="1"/>
  <c r="O93"/>
  <c r="T92"/>
  <c r="U92" s="1"/>
  <c r="O92"/>
  <c r="H92"/>
  <c r="T91"/>
  <c r="U91" s="1"/>
  <c r="O91"/>
  <c r="H91"/>
  <c r="T90"/>
  <c r="U90" s="1"/>
  <c r="O90"/>
  <c r="H90"/>
  <c r="T89"/>
  <c r="U89" s="1"/>
  <c r="O89"/>
  <c r="H89"/>
  <c r="T88"/>
  <c r="U88" s="1"/>
  <c r="O88"/>
  <c r="H88"/>
  <c r="T87"/>
  <c r="U87" s="1"/>
  <c r="O87"/>
  <c r="H87"/>
  <c r="T86"/>
  <c r="U86" s="1"/>
  <c r="O86"/>
  <c r="H86"/>
  <c r="T85"/>
  <c r="U85" s="1"/>
  <c r="O85"/>
  <c r="H85"/>
  <c r="T84"/>
  <c r="U84" s="1"/>
  <c r="O84"/>
  <c r="H84"/>
  <c r="T83"/>
  <c r="U83" s="1"/>
  <c r="O83"/>
  <c r="H83"/>
  <c r="T82"/>
  <c r="U82" s="1"/>
  <c r="O82"/>
  <c r="H82"/>
  <c r="T81"/>
  <c r="U81" s="1"/>
  <c r="O81"/>
  <c r="H81"/>
  <c r="T80"/>
  <c r="U80" s="1"/>
  <c r="O80"/>
  <c r="H80"/>
  <c r="T79"/>
  <c r="U79" s="1"/>
  <c r="O79"/>
  <c r="H79"/>
  <c r="T78"/>
  <c r="U78" s="1"/>
  <c r="O78"/>
  <c r="H78"/>
  <c r="T77"/>
  <c r="U77" s="1"/>
  <c r="O77"/>
  <c r="H77"/>
  <c r="T76"/>
  <c r="U76" s="1"/>
  <c r="O76"/>
  <c r="H76"/>
  <c r="T75"/>
  <c r="U75" s="1"/>
  <c r="O75"/>
  <c r="H75"/>
  <c r="T74"/>
  <c r="U74" s="1"/>
  <c r="O74"/>
  <c r="H74"/>
  <c r="T73"/>
  <c r="U73" s="1"/>
  <c r="O73"/>
  <c r="H73"/>
  <c r="T72"/>
  <c r="U72" s="1"/>
  <c r="O72"/>
  <c r="H72"/>
  <c r="T71"/>
  <c r="U71" s="1"/>
  <c r="O71"/>
  <c r="H71"/>
  <c r="T70"/>
  <c r="U70" s="1"/>
  <c r="O70"/>
  <c r="H70"/>
  <c r="T69"/>
  <c r="U69" s="1"/>
  <c r="O69"/>
  <c r="H69"/>
  <c r="T68"/>
  <c r="U68" s="1"/>
  <c r="O68"/>
  <c r="H68"/>
  <c r="T67"/>
  <c r="U67" s="1"/>
  <c r="O67"/>
  <c r="H67"/>
  <c r="T66"/>
  <c r="U66" s="1"/>
  <c r="O66"/>
  <c r="H66"/>
  <c r="T65"/>
  <c r="U65" s="1"/>
  <c r="O65"/>
  <c r="H65"/>
  <c r="T64"/>
  <c r="U64" s="1"/>
  <c r="O64"/>
  <c r="H64"/>
  <c r="T63"/>
  <c r="U63" s="1"/>
  <c r="O63"/>
  <c r="H63"/>
  <c r="T62"/>
  <c r="U62" s="1"/>
  <c r="O62"/>
  <c r="H62"/>
  <c r="T61"/>
  <c r="U61" s="1"/>
  <c r="O61"/>
  <c r="H61"/>
  <c r="T60"/>
  <c r="U60" s="1"/>
  <c r="O60"/>
  <c r="H60"/>
  <c r="T59"/>
  <c r="U59" s="1"/>
  <c r="O59"/>
  <c r="H59"/>
  <c r="T58"/>
  <c r="U58" s="1"/>
  <c r="O58"/>
  <c r="H58"/>
  <c r="T57"/>
  <c r="U57" s="1"/>
  <c r="O57"/>
  <c r="H57"/>
  <c r="T56"/>
  <c r="U56" s="1"/>
  <c r="O56"/>
  <c r="H56"/>
  <c r="T55"/>
  <c r="U55" s="1"/>
  <c r="O55"/>
  <c r="H55"/>
  <c r="T54"/>
  <c r="U54" s="1"/>
  <c r="O54"/>
  <c r="H54"/>
  <c r="T53"/>
  <c r="U53" s="1"/>
  <c r="O53"/>
  <c r="H53"/>
  <c r="T52"/>
  <c r="U52" s="1"/>
  <c r="O52"/>
  <c r="H52"/>
  <c r="T51"/>
  <c r="U51" s="1"/>
  <c r="O51"/>
  <c r="H51"/>
  <c r="T50"/>
  <c r="U50" s="1"/>
  <c r="O50"/>
  <c r="H50"/>
  <c r="T49"/>
  <c r="U49" s="1"/>
  <c r="O49"/>
  <c r="H49"/>
  <c r="T48"/>
  <c r="U48" s="1"/>
  <c r="O48"/>
  <c r="H48"/>
  <c r="T47"/>
  <c r="U47" s="1"/>
  <c r="O47"/>
  <c r="H47"/>
  <c r="T46"/>
  <c r="U46" s="1"/>
  <c r="O46"/>
  <c r="H46"/>
  <c r="T45"/>
  <c r="U45" s="1"/>
  <c r="O45"/>
  <c r="H45"/>
  <c r="T44"/>
  <c r="U44" s="1"/>
  <c r="O44"/>
  <c r="H44"/>
  <c r="T43"/>
  <c r="U43" s="1"/>
  <c r="O43"/>
  <c r="H43"/>
  <c r="T42"/>
  <c r="U42" s="1"/>
  <c r="O42"/>
  <c r="H42"/>
  <c r="T41"/>
  <c r="U41" s="1"/>
  <c r="O41"/>
  <c r="H41"/>
  <c r="T40"/>
  <c r="U40" s="1"/>
  <c r="O40"/>
  <c r="H40"/>
  <c r="T39"/>
  <c r="U39" s="1"/>
  <c r="O39"/>
  <c r="H39"/>
  <c r="T38"/>
  <c r="U38" s="1"/>
  <c r="O38"/>
  <c r="H38"/>
  <c r="T37"/>
  <c r="U37" s="1"/>
  <c r="O37"/>
  <c r="H37"/>
  <c r="T36"/>
  <c r="U36" s="1"/>
  <c r="O36"/>
  <c r="H36"/>
  <c r="T35"/>
  <c r="U35" s="1"/>
  <c r="O35"/>
  <c r="H35"/>
  <c r="T34"/>
  <c r="U34" s="1"/>
  <c r="O34"/>
  <c r="H34"/>
  <c r="T33"/>
  <c r="U33" s="1"/>
  <c r="O33"/>
  <c r="H33"/>
  <c r="T32"/>
  <c r="U32" s="1"/>
  <c r="O32"/>
  <c r="H32"/>
  <c r="T31"/>
  <c r="U31" s="1"/>
  <c r="O31"/>
  <c r="H31"/>
  <c r="T30"/>
  <c r="U30" s="1"/>
  <c r="O30"/>
  <c r="H30"/>
  <c r="T29"/>
  <c r="U29" s="1"/>
  <c r="O29"/>
  <c r="H29"/>
  <c r="T28"/>
  <c r="U28" s="1"/>
  <c r="O28"/>
  <c r="H28"/>
  <c r="T27"/>
  <c r="U27" s="1"/>
  <c r="O27"/>
  <c r="G27"/>
  <c r="H27" s="1"/>
  <c r="T26"/>
  <c r="U26" s="1"/>
  <c r="O26"/>
  <c r="H26"/>
  <c r="T25"/>
  <c r="U25" s="1"/>
  <c r="O25"/>
  <c r="H25"/>
  <c r="T24"/>
  <c r="U24" s="1"/>
  <c r="O24"/>
  <c r="H24"/>
  <c r="T23"/>
  <c r="U23" s="1"/>
  <c r="O23"/>
  <c r="H23"/>
  <c r="T22"/>
  <c r="U22" s="1"/>
  <c r="O22"/>
  <c r="H22"/>
  <c r="T21"/>
  <c r="U21" s="1"/>
  <c r="O21"/>
  <c r="H21"/>
  <c r="T20"/>
  <c r="U20" s="1"/>
  <c r="O20"/>
  <c r="H20"/>
  <c r="T19"/>
  <c r="U19" s="1"/>
  <c r="O19"/>
  <c r="H19"/>
  <c r="T18"/>
  <c r="U18" s="1"/>
  <c r="O18"/>
  <c r="H18"/>
  <c r="T17"/>
  <c r="U17" s="1"/>
  <c r="O17"/>
  <c r="H17"/>
  <c r="T16"/>
  <c r="U16" s="1"/>
  <c r="O16"/>
  <c r="H16"/>
  <c r="T15"/>
  <c r="U15" s="1"/>
  <c r="O15"/>
  <c r="H15"/>
  <c r="T14"/>
  <c r="U14" s="1"/>
  <c r="O14"/>
  <c r="H14"/>
  <c r="T13"/>
  <c r="U13" s="1"/>
  <c r="O13"/>
  <c r="H13"/>
  <c r="T12"/>
  <c r="U12" s="1"/>
  <c r="O12"/>
  <c r="H12"/>
  <c r="T11"/>
  <c r="U11" s="1"/>
  <c r="O11"/>
  <c r="H11"/>
  <c r="T10"/>
  <c r="U10" s="1"/>
  <c r="O10"/>
  <c r="H10"/>
  <c r="T9"/>
  <c r="U9" s="1"/>
  <c r="O9"/>
  <c r="H9"/>
  <c r="T8"/>
  <c r="U8" s="1"/>
  <c r="O8"/>
  <c r="H8"/>
  <c r="T7"/>
  <c r="U7" s="1"/>
  <c r="O7"/>
  <c r="H7"/>
  <c r="T6"/>
  <c r="U6" s="1"/>
  <c r="O6"/>
  <c r="H6"/>
  <c r="L36" i="24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B18"/>
  <c r="B19" s="1"/>
  <c r="B20" s="1"/>
  <c r="B21" s="1"/>
  <c r="B22" s="1"/>
  <c r="B24" s="1"/>
  <c r="B25" s="1"/>
  <c r="B26" s="1"/>
  <c r="B27" s="1"/>
  <c r="B28" s="1"/>
  <c r="B29" s="1"/>
  <c r="B30" s="1"/>
  <c r="B31" s="1"/>
  <c r="B32" s="1"/>
  <c r="B33" s="1"/>
  <c r="B34" s="1"/>
  <c r="B35" s="1"/>
  <c r="B37" s="1"/>
  <c r="B38" s="1"/>
  <c r="L17"/>
  <c r="M17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L7"/>
  <c r="M7" s="1"/>
  <c r="L6"/>
  <c r="M6" s="1"/>
  <c r="L5"/>
  <c r="M5" s="1"/>
  <c r="L4"/>
  <c r="M4" s="1"/>
  <c r="H84" i="23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W53"/>
  <c r="X53" s="1"/>
  <c r="H53"/>
  <c r="W52"/>
  <c r="X52" s="1"/>
  <c r="H52"/>
  <c r="W51"/>
  <c r="X51" s="1"/>
  <c r="H51"/>
  <c r="W50"/>
  <c r="X50" s="1"/>
  <c r="M50"/>
  <c r="N50" s="1"/>
  <c r="H50"/>
  <c r="W49"/>
  <c r="X49" s="1"/>
  <c r="M49"/>
  <c r="N49" s="1"/>
  <c r="H49"/>
  <c r="W48"/>
  <c r="X48" s="1"/>
  <c r="M48"/>
  <c r="N48" s="1"/>
  <c r="H48"/>
  <c r="W47"/>
  <c r="X47" s="1"/>
  <c r="M47"/>
  <c r="N47" s="1"/>
  <c r="H47"/>
  <c r="W46"/>
  <c r="X46" s="1"/>
  <c r="M46"/>
  <c r="N46" s="1"/>
  <c r="H46"/>
  <c r="W45"/>
  <c r="X45" s="1"/>
  <c r="M45"/>
  <c r="N45" s="1"/>
  <c r="H45"/>
  <c r="W44"/>
  <c r="X44" s="1"/>
  <c r="M44"/>
  <c r="N44" s="1"/>
  <c r="H44"/>
  <c r="W43"/>
  <c r="X43" s="1"/>
  <c r="M43"/>
  <c r="N43" s="1"/>
  <c r="H43"/>
  <c r="W42"/>
  <c r="X42" s="1"/>
  <c r="M42"/>
  <c r="N42" s="1"/>
  <c r="H42"/>
  <c r="W41"/>
  <c r="X41" s="1"/>
  <c r="M41"/>
  <c r="N41" s="1"/>
  <c r="H41"/>
  <c r="W40"/>
  <c r="X40" s="1"/>
  <c r="M40"/>
  <c r="N40" s="1"/>
  <c r="H40"/>
  <c r="W39"/>
  <c r="X39" s="1"/>
  <c r="M39"/>
  <c r="N39" s="1"/>
  <c r="H39"/>
  <c r="W38"/>
  <c r="X38" s="1"/>
  <c r="M38"/>
  <c r="N38" s="1"/>
  <c r="H38"/>
  <c r="W37"/>
  <c r="X37" s="1"/>
  <c r="M37"/>
  <c r="N37" s="1"/>
  <c r="H37"/>
  <c r="W36"/>
  <c r="X36" s="1"/>
  <c r="M36"/>
  <c r="N36" s="1"/>
  <c r="H36"/>
  <c r="W35"/>
  <c r="X35" s="1"/>
  <c r="M35"/>
  <c r="N35" s="1"/>
  <c r="H35"/>
  <c r="W34"/>
  <c r="X34" s="1"/>
  <c r="M34"/>
  <c r="N34" s="1"/>
  <c r="H34"/>
  <c r="W33"/>
  <c r="X33" s="1"/>
  <c r="M33"/>
  <c r="N33" s="1"/>
  <c r="H33"/>
  <c r="W32"/>
  <c r="X32" s="1"/>
  <c r="M32"/>
  <c r="N32" s="1"/>
  <c r="H32"/>
  <c r="W31"/>
  <c r="X31" s="1"/>
  <c r="M31"/>
  <c r="N31" s="1"/>
  <c r="H31"/>
  <c r="W30"/>
  <c r="X30" s="1"/>
  <c r="M30"/>
  <c r="N30" s="1"/>
  <c r="H30"/>
  <c r="W29"/>
  <c r="X29" s="1"/>
  <c r="M29"/>
  <c r="N29" s="1"/>
  <c r="H29"/>
  <c r="W28"/>
  <c r="X28" s="1"/>
  <c r="M28"/>
  <c r="N28" s="1"/>
  <c r="H28"/>
  <c r="W27"/>
  <c r="X27" s="1"/>
  <c r="M27"/>
  <c r="N27" s="1"/>
  <c r="H27"/>
  <c r="W26"/>
  <c r="X26" s="1"/>
  <c r="M26"/>
  <c r="N26" s="1"/>
  <c r="H26"/>
  <c r="W25"/>
  <c r="X25" s="1"/>
  <c r="M25"/>
  <c r="N25" s="1"/>
  <c r="H25"/>
  <c r="W24"/>
  <c r="X24" s="1"/>
  <c r="M24"/>
  <c r="N24" s="1"/>
  <c r="H24"/>
  <c r="W23"/>
  <c r="X23" s="1"/>
  <c r="M23"/>
  <c r="N23" s="1"/>
  <c r="H23"/>
  <c r="W22"/>
  <c r="X22" s="1"/>
  <c r="M22"/>
  <c r="N22" s="1"/>
  <c r="H22"/>
  <c r="W21"/>
  <c r="X21" s="1"/>
  <c r="M21"/>
  <c r="N21" s="1"/>
  <c r="H21"/>
  <c r="W20"/>
  <c r="X20" s="1"/>
  <c r="M20"/>
  <c r="N20" s="1"/>
  <c r="H20"/>
  <c r="W19"/>
  <c r="X19" s="1"/>
  <c r="M19"/>
  <c r="N19" s="1"/>
  <c r="H19"/>
  <c r="W18"/>
  <c r="X18" s="1"/>
  <c r="M18"/>
  <c r="N18" s="1"/>
  <c r="H18"/>
  <c r="W17"/>
  <c r="X17" s="1"/>
  <c r="M17"/>
  <c r="N17" s="1"/>
  <c r="H17"/>
  <c r="W16"/>
  <c r="X16" s="1"/>
  <c r="M16"/>
  <c r="N16" s="1"/>
  <c r="H16"/>
  <c r="W15"/>
  <c r="X15" s="1"/>
  <c r="M15"/>
  <c r="N15" s="1"/>
  <c r="H15"/>
  <c r="W14"/>
  <c r="X14" s="1"/>
  <c r="M14"/>
  <c r="N14" s="1"/>
  <c r="H14"/>
  <c r="W13"/>
  <c r="X13" s="1"/>
  <c r="M13"/>
  <c r="N13" s="1"/>
  <c r="H13"/>
  <c r="W12"/>
  <c r="X12" s="1"/>
  <c r="M12"/>
  <c r="N12" s="1"/>
  <c r="H12"/>
  <c r="W11"/>
  <c r="X11" s="1"/>
  <c r="M11"/>
  <c r="N11" s="1"/>
  <c r="H11"/>
  <c r="W10"/>
  <c r="X10" s="1"/>
  <c r="M10"/>
  <c r="N10" s="1"/>
  <c r="H10"/>
  <c r="W9"/>
  <c r="X9" s="1"/>
  <c r="M9"/>
  <c r="N9" s="1"/>
  <c r="H9"/>
  <c r="W8"/>
  <c r="X8" s="1"/>
  <c r="M8"/>
  <c r="N8" s="1"/>
  <c r="H8"/>
  <c r="W7"/>
  <c r="X7" s="1"/>
  <c r="M7"/>
  <c r="N7" s="1"/>
  <c r="H7"/>
  <c r="W6"/>
  <c r="X6" s="1"/>
  <c r="M6"/>
  <c r="N6" s="1"/>
  <c r="H6"/>
  <c r="W5"/>
  <c r="X5" s="1"/>
  <c r="M5"/>
  <c r="N5" s="1"/>
  <c r="H5"/>
  <c r="W4"/>
  <c r="X4" s="1"/>
  <c r="M4"/>
  <c r="N4" s="1"/>
  <c r="H4"/>
  <c r="N112" i="22"/>
  <c r="H111"/>
  <c r="S110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D29" i="21"/>
  <c r="D28"/>
  <c r="D27"/>
  <c r="D26"/>
  <c r="D25"/>
  <c r="D23"/>
  <c r="D22"/>
  <c r="D21"/>
  <c r="D20"/>
  <c r="D19"/>
  <c r="D18"/>
  <c r="D16"/>
  <c r="D15"/>
  <c r="D14"/>
  <c r="D13"/>
  <c r="D12"/>
  <c r="D11"/>
  <c r="D9"/>
  <c r="D8"/>
  <c r="H131" i="20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G27"/>
  <c r="H27" s="1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131" i="19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0"/>
  <c r="H99"/>
  <c r="H98"/>
  <c r="H97"/>
  <c r="H96"/>
  <c r="H95"/>
  <c r="H94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G27"/>
  <c r="H27" s="1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0" i="18"/>
  <c r="H49"/>
  <c r="H46"/>
  <c r="H45"/>
  <c r="H44"/>
  <c r="H43"/>
  <c r="H42"/>
  <c r="H41"/>
  <c r="H40"/>
  <c r="H37"/>
  <c r="H36"/>
  <c r="B36"/>
  <c r="B37" s="1"/>
  <c r="B40" s="1"/>
  <c r="B41" s="1"/>
  <c r="B42" s="1"/>
  <c r="B43" s="1"/>
  <c r="B44" s="1"/>
  <c r="B45" s="1"/>
  <c r="B46" s="1"/>
  <c r="B49" s="1"/>
  <c r="B50" s="1"/>
  <c r="H34"/>
  <c r="H33"/>
  <c r="H32"/>
  <c r="H31"/>
  <c r="H30"/>
  <c r="H29"/>
  <c r="H28"/>
  <c r="H27"/>
  <c r="H26"/>
  <c r="H25"/>
  <c r="H24"/>
  <c r="H18"/>
  <c r="B18"/>
  <c r="B19" s="1"/>
  <c r="B20" s="1"/>
  <c r="B21" s="1"/>
  <c r="B22" s="1"/>
  <c r="B24" s="1"/>
  <c r="B25" s="1"/>
  <c r="B26" s="1"/>
  <c r="B27" s="1"/>
  <c r="B28" s="1"/>
  <c r="B29" s="1"/>
  <c r="B30" s="1"/>
  <c r="B31" s="1"/>
  <c r="B32" s="1"/>
  <c r="B33" s="1"/>
  <c r="H16"/>
  <c r="H15"/>
  <c r="H14"/>
  <c r="H13"/>
  <c r="H12"/>
  <c r="H11"/>
  <c r="H10"/>
  <c r="H9"/>
  <c r="H8"/>
  <c r="H7"/>
  <c r="H6"/>
  <c r="H5"/>
  <c r="H4"/>
  <c r="H104" i="17"/>
  <c r="H103"/>
  <c r="H102"/>
  <c r="H101"/>
  <c r="H100"/>
  <c r="H99"/>
  <c r="H97"/>
  <c r="H96"/>
  <c r="H95"/>
  <c r="H94"/>
  <c r="H92"/>
  <c r="H91"/>
  <c r="H90"/>
  <c r="H89"/>
  <c r="H88"/>
  <c r="H87"/>
  <c r="H85"/>
  <c r="H84"/>
  <c r="H83"/>
  <c r="H82"/>
  <c r="H80"/>
  <c r="H79"/>
  <c r="H78"/>
  <c r="H77"/>
  <c r="H75"/>
  <c r="H74"/>
  <c r="H73"/>
  <c r="H71"/>
  <c r="H70"/>
  <c r="H69"/>
  <c r="H68"/>
  <c r="H67"/>
  <c r="H66"/>
  <c r="H65"/>
  <c r="H62"/>
  <c r="H61"/>
  <c r="H60"/>
  <c r="H58"/>
  <c r="H57"/>
  <c r="H56"/>
  <c r="H54"/>
  <c r="H53"/>
  <c r="H52"/>
  <c r="H50"/>
  <c r="H49"/>
  <c r="H48"/>
  <c r="H46"/>
  <c r="H45"/>
  <c r="H44"/>
  <c r="H43"/>
  <c r="H40"/>
  <c r="H39"/>
  <c r="H38"/>
  <c r="H37"/>
  <c r="H36"/>
  <c r="H35"/>
  <c r="H34"/>
  <c r="H32"/>
  <c r="H31"/>
  <c r="H30"/>
  <c r="H29"/>
  <c r="H27"/>
  <c r="H26"/>
  <c r="H25"/>
  <c r="H24"/>
  <c r="H23"/>
  <c r="H22"/>
  <c r="H21"/>
  <c r="H19"/>
  <c r="H18"/>
  <c r="H17"/>
  <c r="H16"/>
  <c r="H15"/>
  <c r="H14"/>
  <c r="H13"/>
  <c r="H11"/>
  <c r="H10"/>
  <c r="H9"/>
  <c r="H8"/>
  <c r="H7"/>
  <c r="H6"/>
  <c r="H105" l="1"/>
  <c r="H132" i="19"/>
  <c r="H132" i="20"/>
  <c r="O122" i="25"/>
  <c r="H132"/>
  <c r="O109" i="22"/>
  <c r="O105"/>
  <c r="O110"/>
  <c r="O107"/>
  <c r="O102"/>
  <c r="O98"/>
  <c r="O94"/>
  <c r="O90"/>
  <c r="O86"/>
  <c r="O82"/>
  <c r="O78"/>
  <c r="O74"/>
  <c r="O70"/>
  <c r="O66"/>
  <c r="O62"/>
  <c r="O58"/>
  <c r="O54"/>
  <c r="O50"/>
  <c r="O46"/>
  <c r="O111"/>
  <c r="O100"/>
  <c r="O95"/>
  <c r="O92"/>
  <c r="O87"/>
  <c r="O84"/>
  <c r="O79"/>
  <c r="O76"/>
  <c r="O71"/>
  <c r="O68"/>
  <c r="O63"/>
  <c r="O60"/>
  <c r="O55"/>
  <c r="O52"/>
  <c r="O47"/>
  <c r="O44"/>
  <c r="O40"/>
  <c r="O36"/>
  <c r="O32"/>
  <c r="O28"/>
  <c r="O24"/>
  <c r="O20"/>
  <c r="O16"/>
  <c r="O12"/>
  <c r="O8"/>
  <c r="O4"/>
  <c r="P4" s="1"/>
  <c r="O103"/>
  <c r="O101"/>
  <c r="O93"/>
  <c r="O85"/>
  <c r="O77"/>
  <c r="O69"/>
  <c r="O61"/>
  <c r="O53"/>
  <c r="O45"/>
  <c r="O41"/>
  <c r="O37"/>
  <c r="O33"/>
  <c r="O29"/>
  <c r="O25"/>
  <c r="O21"/>
  <c r="O17"/>
  <c r="O13"/>
  <c r="O9"/>
  <c r="O5"/>
  <c r="O108"/>
  <c r="O106"/>
  <c r="O104"/>
  <c r="O99"/>
  <c r="O96"/>
  <c r="O91"/>
  <c r="O88"/>
  <c r="O83"/>
  <c r="O80"/>
  <c r="O75"/>
  <c r="O72"/>
  <c r="O67"/>
  <c r="O64"/>
  <c r="O59"/>
  <c r="O56"/>
  <c r="O51"/>
  <c r="O48"/>
  <c r="O42"/>
  <c r="O38"/>
  <c r="O34"/>
  <c r="O30"/>
  <c r="O26"/>
  <c r="O22"/>
  <c r="O18"/>
  <c r="O14"/>
  <c r="O10"/>
  <c r="O6"/>
  <c r="H51" i="18"/>
  <c r="O7" i="22"/>
  <c r="O15"/>
  <c r="O23"/>
  <c r="O31"/>
  <c r="O39"/>
  <c r="O57"/>
  <c r="O73"/>
  <c r="O89"/>
  <c r="X54" i="23"/>
  <c r="O11" i="22"/>
  <c r="O19"/>
  <c r="O27"/>
  <c r="O35"/>
  <c r="O43"/>
  <c r="O49"/>
  <c r="O65"/>
  <c r="O81"/>
  <c r="O97"/>
  <c r="N51" i="23"/>
  <c r="P27" s="1"/>
  <c r="M37" i="24"/>
  <c r="O4" s="1"/>
  <c r="P4" s="1"/>
  <c r="O6"/>
  <c r="O10"/>
  <c r="O12"/>
  <c r="O14"/>
  <c r="O20"/>
  <c r="O24"/>
  <c r="O28"/>
  <c r="O36"/>
  <c r="H85" i="23"/>
  <c r="P6"/>
  <c r="P14"/>
  <c r="P22"/>
  <c r="P30"/>
  <c r="P38"/>
  <c r="P46"/>
  <c r="O19" i="24"/>
  <c r="O23"/>
  <c r="O27"/>
  <c r="O31"/>
  <c r="O35"/>
  <c r="H112" i="22"/>
  <c r="O18" i="24"/>
  <c r="O22"/>
  <c r="P10" i="23"/>
  <c r="P18"/>
  <c r="P26"/>
  <c r="P34"/>
  <c r="P42"/>
  <c r="P50"/>
  <c r="O25" i="24"/>
  <c r="O29"/>
  <c r="O33"/>
  <c r="M66" i="10"/>
  <c r="J66"/>
  <c r="G66"/>
  <c r="D66"/>
  <c r="D49"/>
  <c r="M56"/>
  <c r="J56"/>
  <c r="G56"/>
  <c r="D56"/>
  <c r="M46"/>
  <c r="J46"/>
  <c r="G46"/>
  <c r="D46"/>
  <c r="J8"/>
  <c r="H11"/>
  <c r="H10"/>
  <c r="H9"/>
  <c r="H8"/>
  <c r="G11"/>
  <c r="G10"/>
  <c r="G9"/>
  <c r="G8"/>
  <c r="F11"/>
  <c r="F10"/>
  <c r="F9"/>
  <c r="F8"/>
  <c r="E8" i="13"/>
  <c r="K32" i="12"/>
  <c r="L31"/>
  <c r="P43" i="23" l="1"/>
  <c r="P35"/>
  <c r="P11"/>
  <c r="P19"/>
  <c r="O21" i="24"/>
  <c r="O17"/>
  <c r="O15"/>
  <c r="O13"/>
  <c r="O11"/>
  <c r="O9"/>
  <c r="O7"/>
  <c r="O5"/>
  <c r="O34"/>
  <c r="O30"/>
  <c r="O26"/>
  <c r="P47" i="23"/>
  <c r="P5" i="24"/>
  <c r="P6" s="1"/>
  <c r="P7" s="1"/>
  <c r="O32"/>
  <c r="O16"/>
  <c r="O8"/>
  <c r="P48" i="23"/>
  <c r="P45"/>
  <c r="P40"/>
  <c r="P37"/>
  <c r="P32"/>
  <c r="P29"/>
  <c r="P24"/>
  <c r="P21"/>
  <c r="P16"/>
  <c r="P13"/>
  <c r="P8"/>
  <c r="P5"/>
  <c r="P49"/>
  <c r="P44"/>
  <c r="P41"/>
  <c r="P36"/>
  <c r="P33"/>
  <c r="P17"/>
  <c r="P31"/>
  <c r="P28"/>
  <c r="P23"/>
  <c r="P20"/>
  <c r="P15"/>
  <c r="P12"/>
  <c r="P7"/>
  <c r="P4"/>
  <c r="Q4" s="1"/>
  <c r="P25"/>
  <c r="P9"/>
  <c r="P39"/>
  <c r="P5" i="22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P55" s="1"/>
  <c r="P56" s="1"/>
  <c r="P57" s="1"/>
  <c r="P58" s="1"/>
  <c r="P59" s="1"/>
  <c r="P60" s="1"/>
  <c r="P61" s="1"/>
  <c r="P62" s="1"/>
  <c r="P63" s="1"/>
  <c r="P64" s="1"/>
  <c r="P65" s="1"/>
  <c r="P66" s="1"/>
  <c r="P67" s="1"/>
  <c r="P68" s="1"/>
  <c r="P69" s="1"/>
  <c r="P70" s="1"/>
  <c r="P71" s="1"/>
  <c r="P72" s="1"/>
  <c r="P73" s="1"/>
  <c r="P74" s="1"/>
  <c r="P75" s="1"/>
  <c r="P76" s="1"/>
  <c r="P77" s="1"/>
  <c r="P78" s="1"/>
  <c r="P79" s="1"/>
  <c r="P80" s="1"/>
  <c r="P81" s="1"/>
  <c r="P82" s="1"/>
  <c r="P83" s="1"/>
  <c r="P84" s="1"/>
  <c r="P85" s="1"/>
  <c r="P86" s="1"/>
  <c r="P87" s="1"/>
  <c r="P88" s="1"/>
  <c r="P89" s="1"/>
  <c r="P90" s="1"/>
  <c r="P91" s="1"/>
  <c r="P92" s="1"/>
  <c r="P93" s="1"/>
  <c r="P94" s="1"/>
  <c r="P95" s="1"/>
  <c r="P96" s="1"/>
  <c r="P97" s="1"/>
  <c r="P98" s="1"/>
  <c r="P99" s="1"/>
  <c r="P100" s="1"/>
  <c r="P101" s="1"/>
  <c r="P102" s="1"/>
  <c r="P103" s="1"/>
  <c r="P104" s="1"/>
  <c r="P105" s="1"/>
  <c r="P106" s="1"/>
  <c r="P107" s="1"/>
  <c r="P108" s="1"/>
  <c r="P109" s="1"/>
  <c r="P110" s="1"/>
  <c r="P111" s="1"/>
  <c r="G76" i="10"/>
  <c r="G36"/>
  <c r="F80" i="12"/>
  <c r="F79"/>
  <c r="F78"/>
  <c r="Q5" i="23" l="1"/>
  <c r="Q6" s="1"/>
  <c r="P8" i="24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Q7" i="23"/>
  <c r="Q8" s="1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H6" i="13"/>
  <c r="H5"/>
  <c r="H4"/>
  <c r="E4"/>
  <c r="E3"/>
  <c r="B1"/>
  <c r="E80" i="12"/>
  <c r="E79"/>
  <c r="E78"/>
  <c r="E37" i="14"/>
  <c r="F37" s="1"/>
  <c r="F13" i="13" s="1"/>
  <c r="E38" i="14"/>
  <c r="F38" s="1"/>
  <c r="G13" i="13" s="1"/>
  <c r="B38" i="14"/>
  <c r="B37"/>
  <c r="C34"/>
  <c r="L11" i="8" l="1"/>
  <c r="M76" i="10" l="1"/>
  <c r="J76"/>
  <c r="D76"/>
  <c r="D36"/>
  <c r="D26"/>
  <c r="D13"/>
  <c r="F11" i="14"/>
  <c r="G11" s="1"/>
  <c r="F9"/>
  <c r="G9" s="1"/>
  <c r="F8"/>
  <c r="G8" s="1"/>
  <c r="F10"/>
  <c r="G10" s="1"/>
  <c r="G8" i="13" l="1"/>
  <c r="F8"/>
  <c r="C14" i="7"/>
  <c r="H22"/>
  <c r="M36" i="10" l="1"/>
  <c r="J36"/>
  <c r="G13"/>
  <c r="J13"/>
  <c r="M26"/>
  <c r="G26"/>
  <c r="J26"/>
  <c r="G2" l="1"/>
  <c r="L4"/>
  <c r="I4"/>
  <c r="F4"/>
  <c r="C4"/>
  <c r="K5" i="8"/>
  <c r="I5"/>
  <c r="G5"/>
  <c r="E5"/>
  <c r="N22" i="7"/>
  <c r="J67" i="10" l="1"/>
  <c r="G67"/>
  <c r="M67"/>
  <c r="D67"/>
  <c r="M57"/>
  <c r="G57"/>
  <c r="D57"/>
  <c r="J57"/>
  <c r="G37"/>
  <c r="D47"/>
  <c r="G47"/>
  <c r="J47"/>
  <c r="M47"/>
  <c r="D77"/>
  <c r="D37"/>
  <c r="G77"/>
  <c r="M77"/>
  <c r="D27"/>
  <c r="D14"/>
  <c r="J77"/>
  <c r="G27"/>
  <c r="J27"/>
  <c r="M27"/>
  <c r="M37"/>
  <c r="J37"/>
  <c r="G14"/>
  <c r="M14"/>
  <c r="F21" i="14"/>
  <c r="G21" s="1"/>
  <c r="F20"/>
  <c r="G20" s="1"/>
  <c r="F19"/>
  <c r="G19" s="1"/>
  <c r="E22" i="7"/>
  <c r="M5"/>
  <c r="J5"/>
  <c r="G5"/>
  <c r="D5"/>
  <c r="K22"/>
  <c r="L10" i="8"/>
  <c r="J10"/>
  <c r="L9"/>
  <c r="J9"/>
  <c r="L8"/>
  <c r="J8"/>
  <c r="D14" i="13"/>
  <c r="H10" i="8"/>
  <c r="F10"/>
  <c r="D18"/>
  <c r="H11"/>
  <c r="J11" s="1"/>
  <c r="F11"/>
  <c r="H9"/>
  <c r="F9"/>
  <c r="H8"/>
  <c r="F8"/>
  <c r="C19" i="7"/>
  <c r="H23" s="1"/>
  <c r="D79" i="10" l="1"/>
  <c r="N23" i="7"/>
  <c r="N24" s="1"/>
  <c r="G79" i="10"/>
  <c r="F11" i="13" s="1"/>
  <c r="M79" i="10"/>
  <c r="F18" i="8"/>
  <c r="F19" s="1"/>
  <c r="K23" i="7"/>
  <c r="K24" s="1"/>
  <c r="G9" i="13" s="1"/>
  <c r="J18" i="8"/>
  <c r="J19" s="1"/>
  <c r="G10" i="13" s="1"/>
  <c r="L18" i="8"/>
  <c r="L19" s="1"/>
  <c r="H18"/>
  <c r="H19" s="1"/>
  <c r="F10" i="13" s="1"/>
  <c r="E23" i="7"/>
  <c r="E24" s="1"/>
  <c r="H24"/>
  <c r="F9" i="13" s="1"/>
  <c r="F14" l="1"/>
  <c r="J14" i="10"/>
  <c r="J79" s="1"/>
  <c r="G11" i="13" s="1"/>
  <c r="G14" l="1"/>
</calcChain>
</file>

<file path=xl/sharedStrings.xml><?xml version="1.0" encoding="utf-8"?>
<sst xmlns="http://schemas.openxmlformats.org/spreadsheetml/2006/main" count="4246" uniqueCount="703">
  <si>
    <t>Descripción:</t>
  </si>
  <si>
    <t>Presupuesto Referencial:</t>
  </si>
  <si>
    <t>Forma de Pago:</t>
  </si>
  <si>
    <t>Anticipo 50%</t>
  </si>
  <si>
    <t>Total</t>
  </si>
  <si>
    <t>TOTAL</t>
  </si>
  <si>
    <t>Oferta Económica</t>
  </si>
  <si>
    <t>Experiencia de trabajos similares</t>
  </si>
  <si>
    <t>PUNTAJE</t>
  </si>
  <si>
    <t>Indice de Solvencia &gt;=1</t>
  </si>
  <si>
    <t>Indice Estructural &gt;=0.3</t>
  </si>
  <si>
    <t>Índices Financieros</t>
  </si>
  <si>
    <t>Descripción</t>
  </si>
  <si>
    <t>Monto</t>
  </si>
  <si>
    <t>Acepta</t>
  </si>
  <si>
    <t>SI</t>
  </si>
  <si>
    <t>NO</t>
  </si>
  <si>
    <t>%</t>
  </si>
  <si>
    <t>Monto Base</t>
  </si>
  <si>
    <t>Porcentaje</t>
  </si>
  <si>
    <t>Valor Base</t>
  </si>
  <si>
    <t>Describe</t>
  </si>
  <si>
    <t>Total Porcentaje</t>
  </si>
  <si>
    <t>Puntuación</t>
  </si>
  <si>
    <t>Indice de Endeudamiento &lt; 1.5</t>
  </si>
  <si>
    <t>Experiencia Personal Técnico</t>
  </si>
  <si>
    <t>Se acepta</t>
  </si>
  <si>
    <t>13-A</t>
  </si>
  <si>
    <t>13-B</t>
  </si>
  <si>
    <t>Carta Compromiso</t>
  </si>
  <si>
    <t>Tabla de Rubros, Cantidades, y Precios</t>
  </si>
  <si>
    <t>Form</t>
  </si>
  <si>
    <t>Datos Generales del Oferente</t>
  </si>
  <si>
    <t>Análisis de Precios Unitarios</t>
  </si>
  <si>
    <t>Situación Financiera</t>
  </si>
  <si>
    <t>Variaciones de la Situación Financiera</t>
  </si>
  <si>
    <t>Equipo Asignado</t>
  </si>
  <si>
    <t>Personal Técnico Propuesto</t>
  </si>
  <si>
    <t>Curriculum Vitae del Personal</t>
  </si>
  <si>
    <t>Experiencia del Oferente</t>
  </si>
  <si>
    <t>Cronograma Valorado</t>
  </si>
  <si>
    <t>Metodología de Construcción</t>
  </si>
  <si>
    <t>Participación Nacional del Contratista</t>
  </si>
  <si>
    <t>Estimación de la PN del Desagregado</t>
  </si>
  <si>
    <t>Nómina de Socios / Accionistas</t>
  </si>
  <si>
    <t>Compromiso Arrendamiento de Equipo</t>
  </si>
  <si>
    <t>Compromiso Disponibilidad de Equipo</t>
  </si>
  <si>
    <t>Compromiso de Venta de Equipo</t>
  </si>
  <si>
    <t>AFLOCON CIA. LTDA.</t>
  </si>
  <si>
    <t>Acta de Recepción Provisional de una obra similar y por un monto mínimo del 50% del referencial</t>
  </si>
  <si>
    <t>Adjudicación:</t>
  </si>
  <si>
    <t>Plazo:</t>
  </si>
  <si>
    <t>PASAN A LA EVALUACIÓN  (ETAPA II)</t>
  </si>
  <si>
    <t>Vigencia:</t>
  </si>
  <si>
    <t>Equipo Mínimo</t>
  </si>
  <si>
    <t>Personal Técnico Mínimo</t>
  </si>
  <si>
    <t>Ing. Civil - Superintendente</t>
  </si>
  <si>
    <t>Ing. Civil - Residente</t>
  </si>
  <si>
    <t>Ing. Civil / Geotécnico - Asfaltos</t>
  </si>
  <si>
    <t>Técnico Ambiental</t>
  </si>
  <si>
    <t>a)</t>
  </si>
  <si>
    <t>Experiencia en Trabajos Similares</t>
  </si>
  <si>
    <t>b)</t>
  </si>
  <si>
    <t>c)</t>
  </si>
  <si>
    <t>d)</t>
  </si>
  <si>
    <t>RESULTADO EVALUACIÓN  (ETAPA II)</t>
  </si>
  <si>
    <t>e)</t>
  </si>
  <si>
    <t>Metodología y Cronograma</t>
  </si>
  <si>
    <t>Participación Nacional</t>
  </si>
  <si>
    <t>Puntuación Obtenida</t>
  </si>
  <si>
    <t>Ingeniero Civil</t>
  </si>
  <si>
    <t>Superintendente</t>
  </si>
  <si>
    <t>Residente</t>
  </si>
  <si>
    <t>Personal Técnico</t>
  </si>
  <si>
    <t>CUMPLE</t>
  </si>
  <si>
    <t>Volqueta # 1</t>
  </si>
  <si>
    <t>Volqueta # 2</t>
  </si>
  <si>
    <t>Item</t>
  </si>
  <si>
    <t>RESUMEN DE OFERTAS - LICITACIONES DE OBRAS</t>
  </si>
  <si>
    <t>LICO-GPI-0001-2012</t>
  </si>
  <si>
    <t>SAN PABLO - UGSHA - ZULETA</t>
  </si>
  <si>
    <t>OFERENTE</t>
  </si>
  <si>
    <t>US$</t>
  </si>
  <si>
    <t>ORDEN</t>
  </si>
  <si>
    <t>MAQHAYES S.A.</t>
  </si>
  <si>
    <t>MENATLAS QUITO C.A.</t>
  </si>
  <si>
    <t>DPM INGENIEROS ASOCIADOS CIA. LTDA</t>
  </si>
  <si>
    <t>LICO-GPI-0002-2012</t>
  </si>
  <si>
    <t>COÑAQUI</t>
  </si>
  <si>
    <t>ASOCIACION ING. EDGAR PALACIOS Y NEXTCO</t>
  </si>
  <si>
    <t>LICO-GPI-0003-2012</t>
  </si>
  <si>
    <t>SAN BLAS - TIMBUYACU</t>
  </si>
  <si>
    <t>CONSORCIO CIUDAD BLANCA</t>
  </si>
  <si>
    <t>ELABORADO POR: JAIME PÉREZ</t>
  </si>
  <si>
    <t>ACTIVO TOTAL</t>
  </si>
  <si>
    <t>PASIVO TOTAL</t>
  </si>
  <si>
    <t>PASIVO CORRIENTE</t>
  </si>
  <si>
    <t>ACTIVO CORRIENTE</t>
  </si>
  <si>
    <t>PATRIMONIO</t>
  </si>
  <si>
    <t>Metodología</t>
  </si>
  <si>
    <t>Cuidado Ambiental</t>
  </si>
  <si>
    <t>Seguridad Industrial</t>
  </si>
  <si>
    <t>Cronograma</t>
  </si>
  <si>
    <t>Monto de Trabajos</t>
  </si>
  <si>
    <t>3.0</t>
  </si>
  <si>
    <t>Especialista</t>
  </si>
  <si>
    <t>Ing. Gloría Realpe</t>
  </si>
  <si>
    <t>PRESIDENTA DE LA COMISIÓN</t>
  </si>
  <si>
    <t>Ing. Jaime Pérez</t>
  </si>
  <si>
    <t>Ing. Patricio Jaramillo</t>
  </si>
  <si>
    <t>AREA REQUIRENTE</t>
  </si>
  <si>
    <t>PROFESIONAL AFÍN</t>
  </si>
  <si>
    <t>PROCURADOR SÍNDICO</t>
  </si>
  <si>
    <t>Mgs. Miguel Solá</t>
  </si>
  <si>
    <t>Ing. María Morales</t>
  </si>
  <si>
    <t>SUBDIRECTORA FINANCIERA</t>
  </si>
  <si>
    <t>90 días</t>
  </si>
  <si>
    <t>LICO-GPI-0005-2012</t>
  </si>
  <si>
    <t>VÍA EJIDO DE CARANQUI - SAN ANTONIO</t>
  </si>
  <si>
    <t>CONSTRUCCI{ON DEL EDIFICIO "CENTRO DE INTEGRACIÓN PROVINCIAL"</t>
  </si>
  <si>
    <t>300 días</t>
  </si>
  <si>
    <t>JAIC CÍA. LTDA.</t>
  </si>
  <si>
    <t>BUENAÑO VINUEZA FAUSTO GERARDO</t>
  </si>
  <si>
    <t>CONSTRUCTORA ANDRADE RODAS- VIP S.A.</t>
  </si>
  <si>
    <t>cu</t>
  </si>
  <si>
    <t>NO CUMPLE</t>
  </si>
  <si>
    <t xml:space="preserve"> FALTA FORMULARIO 102, CONVALIDAR</t>
  </si>
  <si>
    <t>OBSERVACIONES</t>
  </si>
  <si>
    <t>CONVALIDAR EXPERIENCIA</t>
  </si>
  <si>
    <t>Mini cargadora</t>
  </si>
  <si>
    <t xml:space="preserve">Taladro        neumático </t>
  </si>
  <si>
    <t>Concretera</t>
  </si>
  <si>
    <t>Elevador</t>
  </si>
  <si>
    <t>Alisador de Piso</t>
  </si>
  <si>
    <t>Vibrador</t>
  </si>
  <si>
    <t>Construcción del edificio Bonanza de la ciudad de Quito, 8 plantas y 2 sub suelos</t>
  </si>
  <si>
    <t>Construcción Edificio Diamont Tnnis 1 Quito</t>
  </si>
  <si>
    <t>Construcción Edificio Matriz de la Cooperativa Angel Flores Ltda</t>
  </si>
  <si>
    <t>Construcción y refrozamineto del coliseo metálico del almacenamiento de Klinker en f´brica Lafarge</t>
  </si>
  <si>
    <t>Construcción del Hotel Plaza Victoria ubicada en la ciudad de Ibarra calle Bolivar y Rafael Larrea</t>
  </si>
  <si>
    <t>Construcción de la tercera etapa del Edificio de Post grado CAI de la UTN</t>
  </si>
  <si>
    <t xml:space="preserve">Construcción planta baja del Edificio Modular de la UTN </t>
  </si>
  <si>
    <t>Construcción de la cuarta etapa del edificio CAI de la UTN</t>
  </si>
  <si>
    <t>Gerente del Proyecto</t>
  </si>
  <si>
    <t>Fausto Buenaño</t>
  </si>
  <si>
    <t>Carlos Eduardo Carpio Garces</t>
  </si>
  <si>
    <t>Raúl Esteban Gavela Chavez</t>
  </si>
  <si>
    <t>Gerente general en la obra del edificio Diamont</t>
  </si>
  <si>
    <t>Arturo León Ortiz</t>
  </si>
  <si>
    <t>Luis Javier Narvqez Vaca</t>
  </si>
  <si>
    <t>Superintendente de la construcción del Edificio Lugano en la ciudad de Quito</t>
  </si>
  <si>
    <t>Luis Cazerez Figueroa</t>
  </si>
  <si>
    <t>Adecuación de la casa barrial, aceras del barrio 1 de Enero de Alpachaca</t>
  </si>
  <si>
    <t>Construcción 7 viviendas del Bono</t>
  </si>
  <si>
    <t>Superintendente en la construcción del Edificio Torres de la Colón ubicado en la calle Ibarra</t>
  </si>
  <si>
    <t>Carlos Narvaez Rosero</t>
  </si>
  <si>
    <t>Construcción Edificio EMELNORTE de la ciudad de San Gabriel</t>
  </si>
  <si>
    <t>Edgar Ledesma Alarcón</t>
  </si>
  <si>
    <t>Residente de obra en el Proyecto Residendial Marbella en la parroquia Calderón cantón Quito</t>
  </si>
  <si>
    <t>Pablo Fernando Perugachi</t>
  </si>
  <si>
    <t>Residente de obra en el Proyecto Construcción de la Residencia del Dr. Aguinaga</t>
  </si>
  <si>
    <t>Reubicación del Centro Obstétrico y Neonatologia del Hospital de IESS</t>
  </si>
  <si>
    <t>Ampliación y remodelación de Terapia del IESS</t>
  </si>
  <si>
    <t>Remodelación del Quirófano Central de Cuidados Intensivos del hospital de Quito</t>
  </si>
  <si>
    <t>Estructural</t>
  </si>
  <si>
    <t>Luis Alberto Pupiales Angamarca</t>
  </si>
  <si>
    <t>Construcción de Salón de Actos, Conserjeria y Aula Computo en la Escual Abelardo Paez de Sta. Ros del Tejar</t>
  </si>
  <si>
    <t>Edificio de cuatro plantas del Sr. Fernando García en el conjunto habitacional San Andres de la ciudad de Ibarra</t>
  </si>
  <si>
    <t>Carlos Jaramillo Vinueza</t>
  </si>
  <si>
    <t>Construcción de Mercado de comercialización de 700m2 en estrucra metálica y cimentación profunda, en la ciudad de Quito</t>
  </si>
  <si>
    <t>Patricio Mejía Yandum</t>
  </si>
  <si>
    <t>Construcción de cerramiento sobre muro perimetral y trabajos varios en el centro de rehabilitación de Tulcán</t>
  </si>
  <si>
    <t xml:space="preserve"> </t>
  </si>
  <si>
    <t>Sanitario</t>
  </si>
  <si>
    <t>Pablo Torres Burgos</t>
  </si>
  <si>
    <t>Centro Cultural Ibarra Fase III</t>
  </si>
  <si>
    <t>Construcción de la Fase I para la Ampliación y mejoramiento de la Bodega de Alpachaca de la EMAPA I</t>
  </si>
  <si>
    <t>Construccón de 24 vivienda nuevas y 2 mejoramientos en el cantón Urcuqui parroquia Buenos Aires</t>
  </si>
  <si>
    <t>Adoquinado de la Av. Ricardo Sánchez entre Av. Luis Tafur y Eugenio Espejo</t>
  </si>
  <si>
    <t>Edison Alejandro Cruz Mena</t>
  </si>
  <si>
    <t>Puente sobre el rio Taruca nparroquia Nueva Loja Lago Agrio</t>
  </si>
  <si>
    <t xml:space="preserve">Construcción del edificio Bonanza </t>
  </si>
  <si>
    <t>Diego Borja Escobar</t>
  </si>
  <si>
    <t>Ingeniero</t>
  </si>
  <si>
    <t>Eléctrico</t>
  </si>
  <si>
    <t>Cristian David Velastegui Cruz</t>
  </si>
  <si>
    <t xml:space="preserve">Ejecución de obras del Programa FERUD </t>
  </si>
  <si>
    <t>Ejecución de obras del Programa FERUD consolidado Plan Ecuador</t>
  </si>
  <si>
    <t>Tony Zambrano Velasco</t>
  </si>
  <si>
    <t>Ejecución de obras del Programa FERUD consolidado Pueblo Unido y Quitumba Grande</t>
  </si>
  <si>
    <t>Paul Guaman Pijal</t>
  </si>
  <si>
    <t>Obras eléctricas en el edificio del 6 al 13 de la Sede del Ministerio de Educación</t>
  </si>
  <si>
    <t>Ricardo René Enriquez Villarreal</t>
  </si>
  <si>
    <t xml:space="preserve">Ingeniero </t>
  </si>
  <si>
    <t>Especialista en</t>
  </si>
  <si>
    <t>Voz y Datos</t>
  </si>
  <si>
    <t>CINFOTECNIA</t>
  </si>
  <si>
    <t>Provisión y cableado estructurad del voz y datos en el Edificio Municiapal de Otavalo</t>
  </si>
  <si>
    <t>Provisión e instalación de fibra optica del Edificio de la Politecnica Esttatal del Carchi</t>
  </si>
  <si>
    <t>Implementacion  del Etorach en la PUCE I</t>
  </si>
  <si>
    <t>Silvia Sofia Moncayo</t>
  </si>
  <si>
    <t xml:space="preserve">CENTRO DE INTEGRACIÓN PROVINCIAL </t>
  </si>
  <si>
    <t>RUBROS ARQUITECTONICOS</t>
  </si>
  <si>
    <t>ITEM</t>
  </si>
  <si>
    <t>COD</t>
  </si>
  <si>
    <t>DESCRIPCION</t>
  </si>
  <si>
    <t>UNIDAD</t>
  </si>
  <si>
    <t>CANTIDAD</t>
  </si>
  <si>
    <t>P.UNITARIO</t>
  </si>
  <si>
    <t>DERROCAMIENTO DE MAMPOSTERÍA</t>
  </si>
  <si>
    <t>m2</t>
  </si>
  <si>
    <t>PICADO Y DERROCAMIENTO DE ELEMENTOS DE HORMIGÓN</t>
  </si>
  <si>
    <t>m3</t>
  </si>
  <si>
    <t>PICADO DE PISOS</t>
  </si>
  <si>
    <t>DESALOJO DE MATERIAL</t>
  </si>
  <si>
    <t>CUBIERTA DE FIBRO CEMENTO - TEJA</t>
  </si>
  <si>
    <t>ESTRUCTURA METÁLICA Y DOMOS</t>
  </si>
  <si>
    <t>BÓVEDA METALICA Y POLICARBONATO</t>
  </si>
  <si>
    <t>MAMPOSTERIA DE BLOQUE 6CM MORTERO 1:6</t>
  </si>
  <si>
    <t>MAMPOSTERIA DE BLOQUE 10CM MORTERO 1:4</t>
  </si>
  <si>
    <t>MAMPOSTERIA DE BLOQUE 15CM MORTERO 1:4</t>
  </si>
  <si>
    <t>DINTELES DE H.A. FC'= 210 KG/CM2</t>
  </si>
  <si>
    <t>DINTELES CON MALLA METÀLICA ENLUCIDA</t>
  </si>
  <si>
    <t>REFUERZO DE ACERO 8 MM.</t>
  </si>
  <si>
    <t>kg</t>
  </si>
  <si>
    <t>REFUERZO DE ACERO 10 MM.</t>
  </si>
  <si>
    <t>REFUERZO DE ACERO 12 MM.</t>
  </si>
  <si>
    <t>MALLA ELECTROSOLDADA 400 X 400 X 4.5</t>
  </si>
  <si>
    <t>u</t>
  </si>
  <si>
    <t>ENLUCIDO HORIZONTAL INTERIOR</t>
  </si>
  <si>
    <t>ENLUCIDO HORIZONTAL EXTERIOR</t>
  </si>
  <si>
    <t>ENLUCIDO VERTICAL INTERIOR</t>
  </si>
  <si>
    <t>ENLUCIDO VERTICAL EXTERIOR</t>
  </si>
  <si>
    <t>ENLUCIDO DE FILOS, FAJAS, BORDOS</t>
  </si>
  <si>
    <t>m</t>
  </si>
  <si>
    <t>MEDIAS CAÑAS</t>
  </si>
  <si>
    <t>RELLENO DE BLOQUE .10 CM. Y HORMIGÓN SIMPLE</t>
  </si>
  <si>
    <t>LOSETAS DE HORMIGON ARMADO  6 CM. X 60 CM.</t>
  </si>
  <si>
    <t>MASILLADO DE PISOS 3CM</t>
  </si>
  <si>
    <t>FUNDICION Y MASILLADO DE PISO 6 CM.</t>
  </si>
  <si>
    <t>REVESTIMIENTO DE PAREDES CON CERAMICA</t>
  </si>
  <si>
    <t>REVESTIMIENTO CON GRANITO DE MÁRMOL</t>
  </si>
  <si>
    <t>REVESTIMIENTO DE PARED CON BALDOSA DE PIEDRA</t>
  </si>
  <si>
    <t>REVESTIMIENTO HORIZONTAL CON ADOQUIN DE ARCILLA</t>
  </si>
  <si>
    <t>REVESTIMIENTO DE PISOS Y ESCALERAS</t>
  </si>
  <si>
    <t>REVESTIMIENTO DE PAREDES CON DUELA</t>
  </si>
  <si>
    <t>ESTRUCTURA DE PISOS ELEVADOS CON CHANÙL</t>
  </si>
  <si>
    <t>PISOS CON TABLONSILLOS DE CHANÙL</t>
  </si>
  <si>
    <t>PASAMANO DE HIERRO TIPO 1</t>
  </si>
  <si>
    <t>PASAMANO DE HIERRO TIPO 2</t>
  </si>
  <si>
    <t>PASAMANO DE MADERA TIPO 3</t>
  </si>
  <si>
    <t>VENTANAS DE ALUMINIO -VIDRIO BRONCE</t>
  </si>
  <si>
    <t>TABIQUERÌA METALICA Y PACOPLAC</t>
  </si>
  <si>
    <t>PUERTAS TAMBORADAS (P1=.70M.)</t>
  </si>
  <si>
    <t>PUERTAS TAMBORADAS (P2= .90 M.)</t>
  </si>
  <si>
    <t>PUERTAS TAMPORADAS (P3=1.00M)</t>
  </si>
  <si>
    <t>PUERTAS BATIENTES DE VIDRIO P4=2.46 M.</t>
  </si>
  <si>
    <t>PUERTAS BATIENTES DE VIDRIO P5 = 1.60 M.</t>
  </si>
  <si>
    <t>PUERTA METAL. GIRATORIA AUTOMÁTICA DE 3.00 M</t>
  </si>
  <si>
    <t>PUERTA METALICA PLEGABLE Y BATIENTE</t>
  </si>
  <si>
    <t>JARDINERIA DE HORMIGON ARMADO</t>
  </si>
  <si>
    <t>CIELO RASO FALSO DE FIBRA MINERAL</t>
  </si>
  <si>
    <t>CIELO RASO FALSO DE GIPSUM</t>
  </si>
  <si>
    <t>PINTURA DE CAUCHO INTERIOR</t>
  </si>
  <si>
    <t>PINTURA DE CAUCHO EXTERIOR</t>
  </si>
  <si>
    <t>ALFOMBRADO.-</t>
  </si>
  <si>
    <t>TAPAJUNTAS VERTICAL DE MADERA.-</t>
  </si>
  <si>
    <t>TAPAJUNTAS HORIZONTAL DE ACERO INOXIDABLE.-</t>
  </si>
  <si>
    <t>LAVABOS</t>
  </si>
  <si>
    <t>INDOROS</t>
  </si>
  <si>
    <t>URINARIOS</t>
  </si>
  <si>
    <t>FREGADEROS</t>
  </si>
  <si>
    <t>SECADORA DE MANOS</t>
  </si>
  <si>
    <t>DISPENSADOR DE JABÓN LÍQUIDO</t>
  </si>
  <si>
    <t>DIVISIÓN DE URINARIOS  DE 1.00 M. DE ALTO X 40 CM</t>
  </si>
  <si>
    <t>ESPEJOS</t>
  </si>
  <si>
    <t>PLANTAS EN JARDINERAS</t>
  </si>
  <si>
    <t>TAPAS METÁLICAS</t>
  </si>
  <si>
    <t>CERRAMIENTO PROVISIONAL - SEÑALÉTICA</t>
  </si>
  <si>
    <t>ASCENSOR</t>
  </si>
  <si>
    <t>PERFIL ESTRUCTURAL CG-125-50-15-3</t>
  </si>
  <si>
    <t>PLACA COOPERANTE E =1.20 MM</t>
  </si>
  <si>
    <t>LIMPIEZA DE LA OBRA</t>
  </si>
  <si>
    <t>MURALES - CERAMICA</t>
  </si>
  <si>
    <t xml:space="preserve">PROTECCIONES DE HIERRO - VENTANAS PB. </t>
  </si>
  <si>
    <t>ESTRUCTURA METÁLICA Y DE CUBIERTA</t>
  </si>
  <si>
    <t>ESTRUCTURA DE PORTICO</t>
  </si>
  <si>
    <t>PLACA BASE(400 X 450 X 5)MM INCLUYE PERNOS Y VARILLA Ф 30 MM DE ANCLAJE</t>
  </si>
  <si>
    <t>ANGULOS SOLDADOS A PLACA DE ANCLAJE(50X3)</t>
  </si>
  <si>
    <t>COLUMNAS DE ACERO 2G 250X200X25X5</t>
  </si>
  <si>
    <t>VIGAS DE ACERO 2G 200X50X15X3</t>
  </si>
  <si>
    <t>LOSA COOPERANTE</t>
  </si>
  <si>
    <t>VIGUETAS TIPO CAJON 2G 175X50X15X3</t>
  </si>
  <si>
    <t>VIGAS PERIMETRAL DE ACERO 2G 200X50X15X3</t>
  </si>
  <si>
    <t>ESTRUCTURA DE CUBIERTA</t>
  </si>
  <si>
    <t>PERFILES DE ACERO LAMINADOS EN FRIO</t>
  </si>
  <si>
    <t>HORMIGONES</t>
  </si>
  <si>
    <t>HORMIGÓN SIMPLE F´C = 210 KG/CM2 EN COLUMNAS (INCLUYE ENCOFRADO)</t>
  </si>
  <si>
    <t>HORMIGÓN SIMPLE F´C = 210 KG/CM2 EN VIGAS (INCLUYE ENCOFRADO)</t>
  </si>
  <si>
    <t>HORMIGÓN SIMPLE F´C = 210 KG/CM2 EN LOSAS</t>
  </si>
  <si>
    <t>HORMIGÓN SIMPLE F´C = 210 KG/CM2 GRADAS</t>
  </si>
  <si>
    <t>HORMIGON SIMPLE F'C= 210 KG/CM2 EN CAJA DE ASCENSOR</t>
  </si>
  <si>
    <t>ACERO DE REFUERZO FY: 4200 KG/CM2</t>
  </si>
  <si>
    <t>BLOQUES DE HORMIGON 40 X 20 X 25</t>
  </si>
  <si>
    <t>BLOQUES DE HORMIGON 40 X 20 X 20</t>
  </si>
  <si>
    <t>RUBROS DE INTERVENCIÓN URBANA</t>
  </si>
  <si>
    <t>LEVANTAMIENTO DE BORDILLOS</t>
  </si>
  <si>
    <t>LEVANTAMIENTO DE ACERAS</t>
  </si>
  <si>
    <t>LEVANTAMIENTO DE CALZADA DE PIEDRA</t>
  </si>
  <si>
    <t>RECONFORMACIÓN DE SUBRAZANTE</t>
  </si>
  <si>
    <t>REFILAMIENTO Y PULIDA DE LA PIEDRA DE CALZADA</t>
  </si>
  <si>
    <t>EXCAVACIÓN PARA BORDILLOS</t>
  </si>
  <si>
    <t>REUBICACIÓN DE BORDILLOS DE PIEDRA</t>
  </si>
  <si>
    <t>BORDILLOS DE PIEDRA</t>
  </si>
  <si>
    <t>LASTRE PARA BASE DE ACERAS</t>
  </si>
  <si>
    <t>CONSTRUCCIÓN DE BERMAS HORMIGON SIMPLE FC= 210 KG/CM2</t>
  </si>
  <si>
    <t>CAMA DE ARENA</t>
  </si>
  <si>
    <t>ADOQUINADO DECORATIVO EN ACERAS</t>
  </si>
  <si>
    <t>BORDILLOS DE JARDINERAS</t>
  </si>
  <si>
    <t>COLOCACIÓN DE LA PIEDRA EN LA CALZADA</t>
  </si>
  <si>
    <t>ADOQUIN DE ARCILLA EN CALZADA 10 X 30 X 7 CM.</t>
  </si>
  <si>
    <t>RELLENO COMPACTADO</t>
  </si>
  <si>
    <t>TUBERÍA DE 110 MM.</t>
  </si>
  <si>
    <t>CAJAS DE REVISIÓN</t>
  </si>
  <si>
    <t>U</t>
  </si>
  <si>
    <t>REUBICACIÓN DE SUMIDEROS</t>
  </si>
  <si>
    <t>NIVELACIÓN DE TAPA DE POZOS</t>
  </si>
  <si>
    <t xml:space="preserve">TOTAL: </t>
  </si>
  <si>
    <t>Son :QUINIENTOS OCHENTA Y CUATRO MIL NOVECIENTOS NOVENTA Y SIETE DÓLARES CON 61 Ctvs.</t>
  </si>
  <si>
    <t xml:space="preserve">ING. EDGAR EPINOZA                                  ARQ. RAMIRO GOMEZ C.  </t>
  </si>
  <si>
    <t>RUBROS HIDROSANITARIOS</t>
  </si>
  <si>
    <t/>
  </si>
  <si>
    <t>INSTALACIONES DE AGUA POTABLE</t>
  </si>
  <si>
    <t>ACOMETIDA, ENTRADA Y SALIDA DE BOMBA</t>
  </si>
  <si>
    <t>505705</t>
  </si>
  <si>
    <t>ACOMETIDA DOMICILIARIA AGUA POTABLE  1"</t>
  </si>
  <si>
    <t>505655</t>
  </si>
  <si>
    <t>TUBERÍA AGUA POTABLE 1" CON ANCLAJE</t>
  </si>
  <si>
    <t>505686</t>
  </si>
  <si>
    <t>TUBERÍA AGUA POTABLE 1 1/2" CON ANCLAJE</t>
  </si>
  <si>
    <t>505669</t>
  </si>
  <si>
    <t>VALVULA DE COMPUERTA BRONCE R/R 1 1/2"</t>
  </si>
  <si>
    <t>505670</t>
  </si>
  <si>
    <t>VALVULA DE COMPUERTA BRONCE R/R 1"</t>
  </si>
  <si>
    <t>505698</t>
  </si>
  <si>
    <t>VÁLVULA CHECK 1"</t>
  </si>
  <si>
    <t>COLUMNA DE AGUA C1</t>
  </si>
  <si>
    <t>505685</t>
  </si>
  <si>
    <t>TUBERÍA AGUA POTABLE 1 1/2"</t>
  </si>
  <si>
    <t>505701</t>
  </si>
  <si>
    <t>PUNTO DE AGUA POTABLE 3/4"  CON TUB PRINCIP 1 1/4"</t>
  </si>
  <si>
    <t>pto</t>
  </si>
  <si>
    <t>505700</t>
  </si>
  <si>
    <t>PUNTO DE AGUA POTABLE 1/2"  CON TUB PRINCIP 1 1/4"</t>
  </si>
  <si>
    <t>505702</t>
  </si>
  <si>
    <t>PUNTO DE AGUA POTABLE 3/4"  CON TUB PRINCIP 1"</t>
  </si>
  <si>
    <t>505662</t>
  </si>
  <si>
    <t>PUNTO DE AGUA POTABLE 1/2"</t>
  </si>
  <si>
    <t>505703</t>
  </si>
  <si>
    <t>VALVULA DE COMPUERTA BRONCE R/R 1 1/4"</t>
  </si>
  <si>
    <t>COLUMNA DE AGUA C2</t>
  </si>
  <si>
    <t>TUBERIA AGUA POTABLE 1 1/2"</t>
  </si>
  <si>
    <t>505671</t>
  </si>
  <si>
    <t>VALVULA DE COMPUERTA BRONCE R/R 3/4"</t>
  </si>
  <si>
    <t>COLUMNA DE AGUA C3</t>
  </si>
  <si>
    <t>505660</t>
  </si>
  <si>
    <t>PUNTO DE AGUA POTABLE 1/2"  CON TUB PRINCIP 1"</t>
  </si>
  <si>
    <t>COLUMNA RIEGO ECOLÓGICO</t>
  </si>
  <si>
    <t>505689</t>
  </si>
  <si>
    <t>TUBERÍA AGUA POTABLE 3/4" CON ANCLAJE</t>
  </si>
  <si>
    <t>505687</t>
  </si>
  <si>
    <t>TUBERÍA AGUA POTABLE 1"</t>
  </si>
  <si>
    <t>505690</t>
  </si>
  <si>
    <t>TUBERÍA AGUA POTABLE 3/4"</t>
  </si>
  <si>
    <t>INSTALACIONES SANITARIAS</t>
  </si>
  <si>
    <t>COLUMNA SANITARIA AS0</t>
  </si>
  <si>
    <t>505657</t>
  </si>
  <si>
    <t>TUBERÍA PVC-D 4" CON ACCESORIOS</t>
  </si>
  <si>
    <t>505659</t>
  </si>
  <si>
    <t>TUBERÍA PVC-D 6" CON ACCESORIOS</t>
  </si>
  <si>
    <t>505665</t>
  </si>
  <si>
    <t>DESAGÜE PVC-D 2"</t>
  </si>
  <si>
    <t>505663</t>
  </si>
  <si>
    <t>DESAGÜE PVC-D 4"</t>
  </si>
  <si>
    <t>COLUMNA SANITARIA AS1</t>
  </si>
  <si>
    <t>COLUMNA SANITARIA AS2</t>
  </si>
  <si>
    <t>COLUMNA SANITARIA AS3</t>
  </si>
  <si>
    <t>COLUMNA SANITARIA AS4</t>
  </si>
  <si>
    <t>REDES PLUVIALES</t>
  </si>
  <si>
    <t>COLUMNAS PLUVIALES INTERNAS APL 1,2,3  Y REJILLAS</t>
  </si>
  <si>
    <t>505658</t>
  </si>
  <si>
    <t>TUBERÍA PVC-D 3" CON ACCESORIOS</t>
  </si>
  <si>
    <t>505664</t>
  </si>
  <si>
    <t>DESAGÜE PVC-D 3"</t>
  </si>
  <si>
    <t>TUBERÍA PVC-D 3" CON ACCES. BAJANTES T 1,1a,1b,4,6</t>
  </si>
  <si>
    <t>505684</t>
  </si>
  <si>
    <t>CANAL PLASTICO DE AGUAS LLUVIA</t>
  </si>
  <si>
    <t>505709</t>
  </si>
  <si>
    <t>REJILLA PERFIL T 1 1/2"X1/4" CON CERCO L 1 1/2"x1/4"</t>
  </si>
  <si>
    <t>BAJANTES PLUVIALES EXTERNAS APL 4,5,6,7,8,9,10</t>
  </si>
  <si>
    <t>505707</t>
  </si>
  <si>
    <t>PICADO DE HORMIGON</t>
  </si>
  <si>
    <t>ALCANTARILLADO COMBINADO</t>
  </si>
  <si>
    <t>505692</t>
  </si>
  <si>
    <t>CAJA DE REVISION 0.80X0.80 H=0.60 - 1.20M</t>
  </si>
  <si>
    <t>TUBERÍA PVC-D 3" CON ACCESORIOS OJO DE AGUA</t>
  </si>
  <si>
    <t>RED DE VENTILACIÓN</t>
  </si>
  <si>
    <t>505668</t>
  </si>
  <si>
    <t>VENTILACION 3" CON ACCESORIOS</t>
  </si>
  <si>
    <t>505672</t>
  </si>
  <si>
    <t>VENTILACION 3" CON TUB. PRINCIP 4" - ACCESORIOS</t>
  </si>
  <si>
    <t>505674</t>
  </si>
  <si>
    <t>EXTRACTOR DE OLORES CFM 50 CON CONMUTADOR A LUZ</t>
  </si>
  <si>
    <t>505675</t>
  </si>
  <si>
    <t>EXTRACTOR DE OLORES CFM 70 CON CONMUTADOR A LUZ</t>
  </si>
  <si>
    <t>SISTEMA CONTRA INCENDIOS</t>
  </si>
  <si>
    <t>505666</t>
  </si>
  <si>
    <t>TUBERÍA AGUA HG 2" CON ACCESORIOS</t>
  </si>
  <si>
    <t>505667</t>
  </si>
  <si>
    <t>TUBERÍA AGUA HG 1 1/2" CON ACCESORIOS</t>
  </si>
  <si>
    <t>505696</t>
  </si>
  <si>
    <t>GABINETE CONTRA INCENDIOS CON VIDRIO, SEGURIDAD Y ACCESORIOS</t>
  </si>
  <si>
    <t>505697</t>
  </si>
  <si>
    <t>EXTINTOR TIPO ABC</t>
  </si>
  <si>
    <t>505678</t>
  </si>
  <si>
    <t>TOMA SIAMESA DE 4" X 2 1/2" X 2 1/2"</t>
  </si>
  <si>
    <t>505679</t>
  </si>
  <si>
    <t>VÁLVULA CHECK 2" UL</t>
  </si>
  <si>
    <t>CASETA DE BOMBEO</t>
  </si>
  <si>
    <t>505680</t>
  </si>
  <si>
    <t>ANCLAJE DE HORMIGON SIMPLE 210 KG/CM2</t>
  </si>
  <si>
    <t>505676</t>
  </si>
  <si>
    <t>BOMBAS CENTRÍFUGA Q=140 L/min TDH=60M</t>
  </si>
  <si>
    <t>glb</t>
  </si>
  <si>
    <t>505677</t>
  </si>
  <si>
    <t>SIST. BOMBEO INCENDIOS BOMBA JOCKEY + MOTOBOMBA Q=280 L/min TDH=50M</t>
  </si>
  <si>
    <t>505708</t>
  </si>
  <si>
    <t>BOMBAS CENTRÍFUGA 1HP Q=30 L/min TDH=40m</t>
  </si>
  <si>
    <t>TRABAJOS COMPLEMENTARIOS CISTERNA</t>
  </si>
  <si>
    <t>505694</t>
  </si>
  <si>
    <t>PICADO Y RETIRO ENLUCIDO  /MASILLADO</t>
  </si>
  <si>
    <t>505693</t>
  </si>
  <si>
    <t>ENLUCIDO INTERIOR ALISADO CON MORTERO 1:3 + IMPERMEABILIZANTE</t>
  </si>
  <si>
    <t>505683</t>
  </si>
  <si>
    <t>ENCOFRADO - DESENCOFRADO RECTO EN MADERA</t>
  </si>
  <si>
    <t>505682</t>
  </si>
  <si>
    <t>ACERO DE REFUERZO FY=4200 KG/CM2</t>
  </si>
  <si>
    <t>505681</t>
  </si>
  <si>
    <t>HORMIGON SIMPLE F´C=210 KG/CM2</t>
  </si>
  <si>
    <t>505695</t>
  </si>
  <si>
    <t>MASILLADO DE PISOS</t>
  </si>
  <si>
    <t>Punto de iluminacion Normal</t>
  </si>
  <si>
    <t>Punto de iluminacion conmutada</t>
  </si>
  <si>
    <t xml:space="preserve">Punto iluminacion dimerizable </t>
  </si>
  <si>
    <t>Punto para sensor fotoeléctrico</t>
  </si>
  <si>
    <t>Punto de tomacorriente normal</t>
  </si>
  <si>
    <t>Sensor fotoeléctrico</t>
  </si>
  <si>
    <t>Pieza de Interruptor simple</t>
  </si>
  <si>
    <t>Pieza de Interruptor doble</t>
  </si>
  <si>
    <t>Pieza Conmutador simple</t>
  </si>
  <si>
    <t>Pieza de Interruptor triple</t>
  </si>
  <si>
    <t>Pieza tomacorriente doble polarizado</t>
  </si>
  <si>
    <t>Tablero de distribución  6 espacios  trifasicos</t>
  </si>
  <si>
    <t>Tablero de distribución  20 espacios  trifasicos</t>
  </si>
  <si>
    <t>Tablero de distribución Especial TDP</t>
  </si>
  <si>
    <t>Protección principal 3P 150 A</t>
  </si>
  <si>
    <t>1 Termico 3P 60 A</t>
  </si>
  <si>
    <t>3 Termico 3P 50 A</t>
  </si>
  <si>
    <t>3 Termico 3P 30 A</t>
  </si>
  <si>
    <t>Térmico de 1 polo hasta 20 A</t>
  </si>
  <si>
    <t>Térmico de 1 polo hasta 30 A</t>
  </si>
  <si>
    <t>Bandeja tipo escalerilla de 2,4mx 200x80 mm (con accesorios)</t>
  </si>
  <si>
    <t>Ducto clip base troquelada  2,4mx300x100mm  (con accesorios)</t>
  </si>
  <si>
    <t>Alimentador a tableros distribuc THHN 3x#6+1x#6+1x#6</t>
  </si>
  <si>
    <t>Alimentador a tableros distribuc THHN 3x#4+1x#4+1x#4</t>
  </si>
  <si>
    <t>Alimentador a tableros distribuc THHN 3x#6+1x#6+1x#8</t>
  </si>
  <si>
    <t>Alimentador TTU 3x#1/0+ Cu.Des1x#1/0+THHN1x4.</t>
  </si>
  <si>
    <t>Generador de  60  kVA efectivos</t>
  </si>
  <si>
    <t>Tablero de transferencia  automático 50 KVA</t>
  </si>
  <si>
    <t>EQUIPOS DE ALUMBRADO</t>
  </si>
  <si>
    <t>Luminaria tipo ojo de buey de 2x15W</t>
  </si>
  <si>
    <t>Luminaria tipo ojo de buey de 2x20W</t>
  </si>
  <si>
    <t>Luminaria  Accor 2X28W T5</t>
  </si>
  <si>
    <t xml:space="preserve">Luminaria dimerizable Accor 2X28W T5 </t>
  </si>
  <si>
    <t>Luminaria sellada difusor acrilico 2X32W</t>
  </si>
  <si>
    <t>Luminaria tipo regleta 1x17W</t>
  </si>
  <si>
    <t xml:space="preserve">Luminaria  foco FL. Ahorrador 20W </t>
  </si>
  <si>
    <t>VARIOS</t>
  </si>
  <si>
    <t>Malla de Tierra General</t>
  </si>
  <si>
    <t>Equipo de proteccion TVSS principal</t>
  </si>
  <si>
    <t>Ing. Tarquino Rivera</t>
  </si>
  <si>
    <t>Lic. Prof. 03-10-021 (CIEEI)</t>
  </si>
  <si>
    <t>Tel. 2956-560</t>
  </si>
  <si>
    <t>ELECTRONICOS</t>
  </si>
  <si>
    <t>PUNTOS DE RED</t>
  </si>
  <si>
    <t>Cable Multipar UTP Categoría 6A</t>
  </si>
  <si>
    <t>Jacks RJ45 Categoría 6A</t>
  </si>
  <si>
    <t>Face Plate de 1 Puerto</t>
  </si>
  <si>
    <t>Face Plate de 2 Puertos</t>
  </si>
  <si>
    <t>Patch Cord 3FT Categoría 6A</t>
  </si>
  <si>
    <t>Patch Cord 7FT Categoría 6A</t>
  </si>
  <si>
    <t>Tubería EMT Conduit de 1'</t>
  </si>
  <si>
    <t>Conectores EMT Conduit 1'</t>
  </si>
  <si>
    <t>Uniones EMT Conduit 1'</t>
  </si>
  <si>
    <t>Tubería EMT Conduit de 3/4'</t>
  </si>
  <si>
    <t>Conectores EMT Conduit 3/4'</t>
  </si>
  <si>
    <t>Uniones EMT Conduit 3/4'</t>
  </si>
  <si>
    <t xml:space="preserve">Cajetines Métalicos Rectangulares </t>
  </si>
  <si>
    <t>Mano de Obra por instalación de puntos de cableado</t>
  </si>
  <si>
    <t>Certificación de puntos de cableado</t>
  </si>
  <si>
    <t>CAMARAS</t>
  </si>
  <si>
    <t>Camara Domo IR Interior</t>
  </si>
  <si>
    <t xml:space="preserve">Camara Tipo Bala IR Exterior </t>
  </si>
  <si>
    <t>Instalación de Cámaras y Configuración</t>
  </si>
  <si>
    <t>Configuración de Sistema de Grabación</t>
  </si>
  <si>
    <t>ACCESS POINT</t>
  </si>
  <si>
    <t>Wireless Controller 15 APs</t>
  </si>
  <si>
    <t>Access Point de Interiores</t>
  </si>
  <si>
    <t>Instalación y configuración Access Point</t>
  </si>
  <si>
    <t>Configuración y puesta en marcha Wireless Controller</t>
  </si>
  <si>
    <t>PANTALLA-PIZARRAS INTERACTIVAS</t>
  </si>
  <si>
    <t>Pantalla Pizarra Interactiva 79 pulgadas diagonales Rel: 4:3</t>
  </si>
  <si>
    <t>Módulo para conexión inalámbrica</t>
  </si>
  <si>
    <t>Proyector tiro corto DLP</t>
  </si>
  <si>
    <t>Soporte Para Pantalla</t>
  </si>
  <si>
    <t>Instalación y puesta en marcha</t>
  </si>
  <si>
    <t>CONTROL DE ACCESO</t>
  </si>
  <si>
    <t>Módulo Principal de Control de Acceso incluye software de Gestión</t>
  </si>
  <si>
    <t>Módulo de Control de Acceso con Wiegand 26 bits</t>
  </si>
  <si>
    <t>Cajas Metálicas para módulos</t>
  </si>
  <si>
    <t>Lectoras de Proximidad</t>
  </si>
  <si>
    <t>Interfaz de conexión IP</t>
  </si>
  <si>
    <t>Tarjetas de Proximidad</t>
  </si>
  <si>
    <t>Cerradura Electromagnética 600 libras</t>
  </si>
  <si>
    <t>Cable Multipar Cat 5e (305m)</t>
  </si>
  <si>
    <t>Tranformador 16.5 VAC</t>
  </si>
  <si>
    <t>Batería de Respaldo 12V 7 Amp</t>
  </si>
  <si>
    <t>Tubería Conduit EMT 1/2''</t>
  </si>
  <si>
    <t>Accesorios EMT 1/2''</t>
  </si>
  <si>
    <t>Instalación de Control de Acceso</t>
  </si>
  <si>
    <t>Puesta en marcha del sistema de gestión y Capacitación</t>
  </si>
  <si>
    <t>DETECCIÓN DE INCENDIOS</t>
  </si>
  <si>
    <t>Sistema de 1 Lazo para 64 puntos análogos</t>
  </si>
  <si>
    <t>Luz Estroboscopica con sirena 12 V</t>
  </si>
  <si>
    <t>Detector de Humo análogo inteligente</t>
  </si>
  <si>
    <t>Estación Manual con un tapa</t>
  </si>
  <si>
    <t>Cable solido con chaqueta retardante 2X18AWG</t>
  </si>
  <si>
    <t>Conectores EMT 1/2''</t>
  </si>
  <si>
    <t>Uniones EMT 1/2''</t>
  </si>
  <si>
    <t>Instalación de elementos</t>
  </si>
  <si>
    <t>Configuración y puesta en macha del sistema</t>
  </si>
  <si>
    <t>AUDITORIO</t>
  </si>
  <si>
    <t>SA01</t>
  </si>
  <si>
    <t>Consola de Micrófonos</t>
  </si>
  <si>
    <t>SA02</t>
  </si>
  <si>
    <t>Amplificador Estereo de 200W/CH</t>
  </si>
  <si>
    <t>SA03</t>
  </si>
  <si>
    <t>Caja Acústica de 2 vías Alta Potencia</t>
  </si>
  <si>
    <t>SA04</t>
  </si>
  <si>
    <t>Micrófono Inalámbrico</t>
  </si>
  <si>
    <t>SA05</t>
  </si>
  <si>
    <t>Reproductor de Cd's con control de velocidad</t>
  </si>
  <si>
    <t>SA06</t>
  </si>
  <si>
    <t>Rack mueble con 1 bandeja de separación</t>
  </si>
  <si>
    <t>SA07</t>
  </si>
  <si>
    <t>Proyector de Video de Pantalla Gigante</t>
  </si>
  <si>
    <t>SA08</t>
  </si>
  <si>
    <t>Pantalla de Proyección 244x183</t>
  </si>
  <si>
    <t>SA09</t>
  </si>
  <si>
    <t>Reproductor de DVD</t>
  </si>
  <si>
    <t>SA10</t>
  </si>
  <si>
    <t>Punto de Instalación de Altavoz (tipo caja acústica)</t>
  </si>
  <si>
    <t>SA11</t>
  </si>
  <si>
    <t>Punto de Instalación de Video</t>
  </si>
  <si>
    <t>SALON DE USO MULTIPLE EVENTOS</t>
  </si>
  <si>
    <t>Se-01</t>
  </si>
  <si>
    <t>Módulo Procesador de Sonido</t>
  </si>
  <si>
    <t>Se-02</t>
  </si>
  <si>
    <t>Se-03</t>
  </si>
  <si>
    <t>Micrófono de Bobina Móvil</t>
  </si>
  <si>
    <t>Se-04</t>
  </si>
  <si>
    <t>Reproductor de Discos Compactos</t>
  </si>
  <si>
    <t>Se-05</t>
  </si>
  <si>
    <t>Se-06</t>
  </si>
  <si>
    <t>Rack mueble con 2 bandejas de separación</t>
  </si>
  <si>
    <t>Se-07</t>
  </si>
  <si>
    <t>Caja Acústica 2 Vías / Potencia</t>
  </si>
  <si>
    <t>Se-08</t>
  </si>
  <si>
    <t>Caja Acústica Amplificada Subgrave</t>
  </si>
  <si>
    <t>Se-09</t>
  </si>
  <si>
    <t>Caja Acústica Amplificada Monitores</t>
  </si>
  <si>
    <t>Se-10</t>
  </si>
  <si>
    <t>Se-11</t>
  </si>
  <si>
    <t>Se-12</t>
  </si>
  <si>
    <t>Se-13</t>
  </si>
  <si>
    <t>Multiconector de Microfonos</t>
  </si>
  <si>
    <t>Se-14</t>
  </si>
  <si>
    <t>Punto de Instalación de Altavoz Tipo Caja Acustica y Subgrave</t>
  </si>
  <si>
    <t>Se-15</t>
  </si>
  <si>
    <t>AUDIOVISUALES</t>
  </si>
  <si>
    <t>SAV01</t>
  </si>
  <si>
    <t>Amplificador preamplificador de 80W</t>
  </si>
  <si>
    <t>SAV02</t>
  </si>
  <si>
    <t>Altavoz tipo cielo falso</t>
  </si>
  <si>
    <t>SAV03</t>
  </si>
  <si>
    <t>SAV04</t>
  </si>
  <si>
    <t>SAV05</t>
  </si>
  <si>
    <t>SAV06</t>
  </si>
  <si>
    <t>Pantalla de Proyección 199x183</t>
  </si>
  <si>
    <t>SAV07</t>
  </si>
  <si>
    <t>Punto de Instalación de Altavoz Tipo Cielo Falso</t>
  </si>
  <si>
    <t>SALA DE REUNIONES</t>
  </si>
  <si>
    <t>SR01</t>
  </si>
  <si>
    <t>Mezcladora Digital Automatizada</t>
  </si>
  <si>
    <t>SR02</t>
  </si>
  <si>
    <t>SR03</t>
  </si>
  <si>
    <t>SR04</t>
  </si>
  <si>
    <t>Micrófono Doble Cápsula</t>
  </si>
  <si>
    <t>SR05</t>
  </si>
  <si>
    <t>Software de Grabación de Sonido Qbasic</t>
  </si>
  <si>
    <t>SR06</t>
  </si>
  <si>
    <t>SR07</t>
  </si>
  <si>
    <t>SR08</t>
  </si>
  <si>
    <t>SR10</t>
  </si>
  <si>
    <t>SR11</t>
  </si>
  <si>
    <t>Punto de Instalación de Micrófono Doble</t>
  </si>
  <si>
    <t>SONIDO AMBIENTAL</t>
  </si>
  <si>
    <t>S-01</t>
  </si>
  <si>
    <t>Módulo Matrix</t>
  </si>
  <si>
    <t>S-02</t>
  </si>
  <si>
    <t>Micrófono</t>
  </si>
  <si>
    <t>S-03</t>
  </si>
  <si>
    <t>Amplificador de publidifusión 2CH/120W</t>
  </si>
  <si>
    <t>S-04</t>
  </si>
  <si>
    <t>Amplificador de publidifusión Monofónico de 200W</t>
  </si>
  <si>
    <t>S-05</t>
  </si>
  <si>
    <t>Amplificador de publidifusión 80W</t>
  </si>
  <si>
    <t>S-06</t>
  </si>
  <si>
    <t>S-07</t>
  </si>
  <si>
    <t>Módulo Boster</t>
  </si>
  <si>
    <t>S-08</t>
  </si>
  <si>
    <t>S-09</t>
  </si>
  <si>
    <t>Módulo de Control de voceo de zonas</t>
  </si>
  <si>
    <t>S-10</t>
  </si>
  <si>
    <t>S-11</t>
  </si>
  <si>
    <t>Rack mueble con 4 bandejas de separación</t>
  </si>
  <si>
    <t>S-12</t>
  </si>
  <si>
    <t>S-13</t>
  </si>
  <si>
    <t>Control de Volumen</t>
  </si>
  <si>
    <t>S-14</t>
  </si>
  <si>
    <t>Caja Acústica de 2 vías de 20 W</t>
  </si>
  <si>
    <t>S-15</t>
  </si>
  <si>
    <t>Caja Acústica de 2 Vías / para Intemperie</t>
  </si>
  <si>
    <t>S-16</t>
  </si>
  <si>
    <t>Punto de Instalación de Altavoz Tipo Caja Acústica</t>
  </si>
  <si>
    <t>S-17</t>
  </si>
  <si>
    <t>S-18</t>
  </si>
  <si>
    <t>Punto de Instalación de Control de Volumen</t>
  </si>
  <si>
    <t>S-19</t>
  </si>
  <si>
    <t>Punto de Instalación de Módulo Control Zona</t>
  </si>
  <si>
    <t>Cable Multipar Cat 5e</t>
  </si>
  <si>
    <t>Reproductor de Cd's</t>
  </si>
  <si>
    <t>Rack Mueble</t>
  </si>
  <si>
    <t>Proyecto de Pantalla Gigante</t>
  </si>
  <si>
    <t>Pantalla de Proyección</t>
  </si>
  <si>
    <t>Punto de Instalación Video</t>
  </si>
  <si>
    <t>Pantalla de Proyección Eléctrica 244x183</t>
  </si>
  <si>
    <t>Rack Mueble de 22 u</t>
  </si>
  <si>
    <t>Módulo de Control de Zonas</t>
  </si>
  <si>
    <t>Punto de Instalación de Altavoz de Cielo Falso</t>
  </si>
  <si>
    <t>PRESUPUESTO DE MOBILIARIO</t>
  </si>
  <si>
    <t>EDIFICIO CENTRO DE INTEGRACIÓN PROVINCIAL</t>
  </si>
  <si>
    <t>GOBIERNO PROVINCIAL D EIMBABURA</t>
  </si>
  <si>
    <t>RUBRO</t>
  </si>
  <si>
    <t>P. UNITARIO $</t>
  </si>
  <si>
    <t>P. TOTAL $</t>
  </si>
  <si>
    <t>SUBSUELO</t>
  </si>
  <si>
    <t>PLANTA  BAJA</t>
  </si>
  <si>
    <t>Escritorio</t>
  </si>
  <si>
    <t>Silla</t>
  </si>
  <si>
    <t>1. PLANTA  ALTA</t>
  </si>
  <si>
    <t>Estación de trabajo</t>
  </si>
  <si>
    <t>Computadores</t>
  </si>
  <si>
    <t>Salas</t>
  </si>
  <si>
    <t>Mesa de reuniones</t>
  </si>
  <si>
    <t>Butacas</t>
  </si>
  <si>
    <t>Estación ejecutiva</t>
  </si>
  <si>
    <t>2. PLANTA ALTA</t>
  </si>
  <si>
    <t>Estaciones de trabajo</t>
  </si>
  <si>
    <t>Sillones</t>
  </si>
  <si>
    <t>Mesa directiva</t>
  </si>
  <si>
    <t>Juego de sala</t>
  </si>
  <si>
    <t>3. PLANTA ALTA</t>
  </si>
  <si>
    <t>Mesas</t>
  </si>
  <si>
    <t>Sillas</t>
  </si>
  <si>
    <t>Juegos de sala</t>
  </si>
  <si>
    <t>Mesas de trabajo</t>
  </si>
  <si>
    <t xml:space="preserve">Sillas </t>
  </si>
  <si>
    <r>
      <t>SON</t>
    </r>
    <r>
      <rPr>
        <b/>
        <sz val="11"/>
        <color theme="1"/>
        <rFont val="Calibri"/>
        <family val="2"/>
        <scheme val="minor"/>
      </rPr>
      <t>: CIENTO SESENTA Y DOS MIL SETECIENTOS CUARENTA Y UN DÓLARES</t>
    </r>
  </si>
  <si>
    <t>INODOROS</t>
  </si>
  <si>
    <t>RUBROS ELECTRICOS</t>
  </si>
  <si>
    <t>LICO - GPI - 0007 - 2012 (ETAPA I: CHECKLIST)</t>
  </si>
  <si>
    <t>TABLA DE DESCRIPCION DE RUBROS , UNIDADES, CANTIDADES Y PRECIOS</t>
  </si>
</sst>
</file>

<file path=xl/styles.xml><?xml version="1.0" encoding="utf-8"?>
<styleSheet xmlns="http://schemas.openxmlformats.org/spreadsheetml/2006/main">
  <numFmts count="6">
    <numFmt numFmtId="44" formatCode="_(&quot;$&quot;\ * #,##0.00_);_(&quot;$&quot;\ * \(#,##0.00\);_(&quot;$&quot;\ * &quot;-&quot;??_);_(@_)"/>
    <numFmt numFmtId="164" formatCode="0.0"/>
    <numFmt numFmtId="165" formatCode="0.000"/>
    <numFmt numFmtId="166" formatCode="0.0000"/>
    <numFmt numFmtId="167" formatCode="&quot;$&quot;\ #,##0.00"/>
    <numFmt numFmtId="168" formatCode="0.0%"/>
  </numFmts>
  <fonts count="24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sz val="12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Tahoma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5" fillId="0" borderId="0"/>
    <xf numFmtId="0" fontId="6" fillId="0" borderId="0"/>
  </cellStyleXfs>
  <cellXfs count="335">
    <xf numFmtId="0" fontId="0" fillId="0" borderId="0" xfId="0"/>
    <xf numFmtId="0" fontId="0" fillId="0" borderId="11" xfId="0" applyBorder="1"/>
    <xf numFmtId="0" fontId="0" fillId="0" borderId="13" xfId="0" applyBorder="1"/>
    <xf numFmtId="0" fontId="0" fillId="0" borderId="17" xfId="0" applyBorder="1"/>
    <xf numFmtId="0" fontId="0" fillId="0" borderId="18" xfId="0" applyBorder="1"/>
    <xf numFmtId="0" fontId="0" fillId="0" borderId="17" xfId="0" applyBorder="1" applyAlignment="1">
      <alignment horizontal="center"/>
    </xf>
    <xf numFmtId="9" fontId="0" fillId="0" borderId="18" xfId="3" applyFont="1" applyBorder="1"/>
    <xf numFmtId="0" fontId="0" fillId="0" borderId="14" xfId="0" applyBorder="1"/>
    <xf numFmtId="0" fontId="8" fillId="0" borderId="17" xfId="0" applyFont="1" applyBorder="1"/>
    <xf numFmtId="4" fontId="8" fillId="0" borderId="18" xfId="0" applyNumberFormat="1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4" fontId="0" fillId="0" borderId="17" xfId="0" applyNumberFormat="1" applyBorder="1" applyAlignment="1">
      <alignment horizontal="center"/>
    </xf>
    <xf numFmtId="0" fontId="0" fillId="0" borderId="15" xfId="0" applyBorder="1" applyAlignment="1">
      <alignment horizontal="right"/>
    </xf>
    <xf numFmtId="4" fontId="0" fillId="0" borderId="15" xfId="0" applyNumberFormat="1" applyBorder="1"/>
    <xf numFmtId="4" fontId="0" fillId="0" borderId="14" xfId="0" applyNumberFormat="1" applyBorder="1"/>
    <xf numFmtId="9" fontId="0" fillId="0" borderId="0" xfId="3" applyFont="1"/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4" fontId="0" fillId="0" borderId="0" xfId="0" applyNumberFormat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1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9" xfId="0" applyBorder="1"/>
    <xf numFmtId="0" fontId="0" fillId="0" borderId="10" xfId="0" applyBorder="1"/>
    <xf numFmtId="4" fontId="4" fillId="0" borderId="0" xfId="1" applyNumberFormat="1" applyFont="1"/>
    <xf numFmtId="0" fontId="0" fillId="0" borderId="0" xfId="0" applyFill="1"/>
    <xf numFmtId="0" fontId="4" fillId="0" borderId="0" xfId="1" applyFont="1" applyFill="1"/>
    <xf numFmtId="0" fontId="2" fillId="0" borderId="0" xfId="1" applyFont="1" applyFill="1"/>
    <xf numFmtId="0" fontId="5" fillId="0" borderId="0" xfId="1" applyFont="1" applyFill="1" applyAlignment="1">
      <alignment horizontal="left" wrapText="1"/>
    </xf>
    <xf numFmtId="0" fontId="4" fillId="0" borderId="0" xfId="1" applyFont="1" applyFill="1" applyAlignment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textRotation="90" wrapText="1"/>
    </xf>
    <xf numFmtId="0" fontId="0" fillId="0" borderId="6" xfId="0" applyBorder="1" applyAlignment="1"/>
    <xf numFmtId="164" fontId="0" fillId="0" borderId="1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9" xfId="0" applyBorder="1" applyAlignment="1"/>
    <xf numFmtId="164" fontId="0" fillId="0" borderId="20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21" xfId="0" applyFont="1" applyBorder="1"/>
    <xf numFmtId="0" fontId="8" fillId="0" borderId="23" xfId="0" applyFont="1" applyBorder="1"/>
    <xf numFmtId="0" fontId="0" fillId="0" borderId="23" xfId="0" applyBorder="1"/>
    <xf numFmtId="0" fontId="8" fillId="0" borderId="8" xfId="0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7" xfId="0" applyBorder="1" applyAlignment="1">
      <alignment vertical="center"/>
    </xf>
    <xf numFmtId="4" fontId="0" fillId="0" borderId="18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4" fontId="0" fillId="0" borderId="18" xfId="0" applyNumberFormat="1" applyBorder="1" applyAlignment="1">
      <alignment vertical="center"/>
    </xf>
    <xf numFmtId="4" fontId="0" fillId="0" borderId="0" xfId="0" applyNumberFormat="1" applyBorder="1" applyAlignment="1">
      <alignment vertical="center"/>
    </xf>
    <xf numFmtId="9" fontId="0" fillId="0" borderId="18" xfId="3" applyFont="1" applyBorder="1" applyAlignment="1">
      <alignment vertical="center"/>
    </xf>
    <xf numFmtId="0" fontId="0" fillId="0" borderId="18" xfId="0" applyBorder="1" applyAlignment="1">
      <alignment vertical="center"/>
    </xf>
    <xf numFmtId="9" fontId="0" fillId="0" borderId="0" xfId="3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/>
    </xf>
    <xf numFmtId="4" fontId="0" fillId="0" borderId="1" xfId="0" applyNumberFormat="1" applyBorder="1"/>
    <xf numFmtId="0" fontId="0" fillId="3" borderId="0" xfId="0" applyFill="1"/>
    <xf numFmtId="4" fontId="0" fillId="3" borderId="0" xfId="0" applyNumberFormat="1" applyFill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4" fontId="0" fillId="3" borderId="1" xfId="0" applyNumberFormat="1" applyFill="1" applyBorder="1"/>
    <xf numFmtId="2" fontId="0" fillId="0" borderId="0" xfId="0" applyNumberFormat="1"/>
    <xf numFmtId="2" fontId="0" fillId="0" borderId="1" xfId="0" applyNumberFormat="1" applyFill="1" applyBorder="1" applyAlignment="1">
      <alignment horizontal="center" vertical="center" wrapText="1"/>
    </xf>
    <xf numFmtId="165" fontId="0" fillId="0" borderId="0" xfId="0" applyNumberFormat="1"/>
    <xf numFmtId="0" fontId="11" fillId="0" borderId="0" xfId="0" applyFont="1"/>
    <xf numFmtId="2" fontId="0" fillId="0" borderId="20" xfId="0" applyNumberFormat="1" applyBorder="1" applyAlignment="1">
      <alignment horizontal="right"/>
    </xf>
    <xf numFmtId="2" fontId="8" fillId="0" borderId="22" xfId="0" applyNumberFormat="1" applyFont="1" applyBorder="1" applyAlignment="1">
      <alignment horizontal="right"/>
    </xf>
    <xf numFmtId="164" fontId="0" fillId="0" borderId="20" xfId="0" applyNumberFormat="1" applyBorder="1" applyAlignment="1">
      <alignment horizontal="right"/>
    </xf>
    <xf numFmtId="0" fontId="0" fillId="0" borderId="19" xfId="0" applyFont="1" applyBorder="1" applyAlignment="1"/>
    <xf numFmtId="2" fontId="0" fillId="0" borderId="0" xfId="0" applyNumberFormat="1" applyBorder="1" applyAlignment="1">
      <alignment vertical="center"/>
    </xf>
    <xf numFmtId="44" fontId="0" fillId="0" borderId="20" xfId="4" applyFont="1" applyBorder="1" applyAlignment="1">
      <alignment horizontal="right"/>
    </xf>
    <xf numFmtId="2" fontId="0" fillId="0" borderId="20" xfId="0" applyNumberFormat="1" applyFont="1" applyBorder="1" applyAlignment="1">
      <alignment horizontal="right"/>
    </xf>
    <xf numFmtId="0" fontId="0" fillId="0" borderId="17" xfId="0" applyBorder="1" applyAlignment="1">
      <alignment horizontal="center"/>
    </xf>
    <xf numFmtId="166" fontId="0" fillId="0" borderId="0" xfId="0" applyNumberFormat="1"/>
    <xf numFmtId="2" fontId="0" fillId="0" borderId="20" xfId="0" applyNumberFormat="1" applyBorder="1" applyAlignment="1">
      <alignment horizontal="center"/>
    </xf>
    <xf numFmtId="0" fontId="12" fillId="0" borderId="6" xfId="0" applyFont="1" applyBorder="1" applyAlignment="1"/>
    <xf numFmtId="0" fontId="0" fillId="0" borderId="0" xfId="0" applyAlignment="1">
      <alignment horizontal="center"/>
    </xf>
    <xf numFmtId="0" fontId="0" fillId="0" borderId="4" xfId="0" applyBorder="1"/>
    <xf numFmtId="4" fontId="0" fillId="0" borderId="18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2" fontId="0" fillId="0" borderId="20" xfId="0" applyNumberFormat="1" applyFill="1" applyBorder="1" applyAlignment="1">
      <alignment horizontal="right"/>
    </xf>
    <xf numFmtId="0" fontId="0" fillId="0" borderId="5" xfId="0" applyFill="1" applyBorder="1" applyAlignment="1">
      <alignment horizontal="center"/>
    </xf>
    <xf numFmtId="0" fontId="13" fillId="0" borderId="0" xfId="0" applyFont="1"/>
    <xf numFmtId="2" fontId="13" fillId="0" borderId="0" xfId="0" applyNumberFormat="1" applyFont="1"/>
    <xf numFmtId="0" fontId="0" fillId="0" borderId="0" xfId="0" applyBorder="1"/>
    <xf numFmtId="4" fontId="0" fillId="0" borderId="0" xfId="0" applyNumberFormat="1" applyBorder="1"/>
    <xf numFmtId="164" fontId="0" fillId="0" borderId="10" xfId="0" applyNumberFormat="1" applyBorder="1" applyAlignment="1">
      <alignment horizontal="center"/>
    </xf>
    <xf numFmtId="2" fontId="0" fillId="0" borderId="0" xfId="0" applyNumberFormat="1" applyFill="1" applyAlignment="1">
      <alignment vertical="center"/>
    </xf>
    <xf numFmtId="2" fontId="0" fillId="0" borderId="0" xfId="0" applyNumberFormat="1" applyAlignment="1">
      <alignment vertical="center"/>
    </xf>
    <xf numFmtId="2" fontId="0" fillId="4" borderId="1" xfId="0" applyNumberFormat="1" applyFill="1" applyBorder="1" applyAlignment="1">
      <alignment horizontal="center" vertical="center" wrapText="1"/>
    </xf>
    <xf numFmtId="2" fontId="4" fillId="0" borderId="0" xfId="1" applyNumberFormat="1" applyFont="1" applyAlignment="1">
      <alignment vertical="center"/>
    </xf>
    <xf numFmtId="2" fontId="2" fillId="0" borderId="0" xfId="1" applyNumberFormat="1" applyFont="1" applyAlignment="1">
      <alignment vertical="center"/>
    </xf>
    <xf numFmtId="2" fontId="5" fillId="0" borderId="0" xfId="1" applyNumberFormat="1" applyFont="1" applyAlignment="1">
      <alignment horizontal="left" vertical="center"/>
    </xf>
    <xf numFmtId="2" fontId="0" fillId="0" borderId="0" xfId="0" applyNumberFormat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textRotation="90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2" fontId="0" fillId="0" borderId="1" xfId="0" applyNumberFormat="1" applyFont="1" applyBorder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1" xfId="0" applyNumberFormat="1" applyBorder="1" applyAlignment="1">
      <alignment vertical="center"/>
    </xf>
    <xf numFmtId="2" fontId="0" fillId="0" borderId="13" xfId="0" applyNumberFormat="1" applyBorder="1" applyAlignment="1">
      <alignment vertical="center"/>
    </xf>
    <xf numFmtId="2" fontId="0" fillId="0" borderId="9" xfId="0" applyNumberFormat="1" applyBorder="1" applyAlignment="1">
      <alignment vertical="center"/>
    </xf>
    <xf numFmtId="2" fontId="9" fillId="0" borderId="10" xfId="0" applyNumberFormat="1" applyFont="1" applyBorder="1" applyAlignment="1">
      <alignment horizontal="center" vertical="center"/>
    </xf>
    <xf numFmtId="2" fontId="0" fillId="0" borderId="14" xfId="0" applyNumberFormat="1" applyBorder="1" applyAlignment="1">
      <alignment vertical="center"/>
    </xf>
    <xf numFmtId="2" fontId="0" fillId="0" borderId="15" xfId="0" applyNumberFormat="1" applyBorder="1" applyAlignment="1">
      <alignment vertical="center"/>
    </xf>
    <xf numFmtId="2" fontId="0" fillId="0" borderId="8" xfId="0" applyNumberFormat="1" applyBorder="1" applyAlignment="1">
      <alignment vertical="center"/>
    </xf>
    <xf numFmtId="2" fontId="0" fillId="0" borderId="4" xfId="0" applyNumberFormat="1" applyBorder="1" applyAlignment="1">
      <alignment vertical="center"/>
    </xf>
    <xf numFmtId="2" fontId="0" fillId="0" borderId="1" xfId="0" applyNumberFormat="1" applyFont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textRotation="90" wrapText="1"/>
    </xf>
    <xf numFmtId="2" fontId="0" fillId="5" borderId="1" xfId="0" applyNumberFormat="1" applyFill="1" applyBorder="1" applyAlignment="1">
      <alignment vertical="center"/>
    </xf>
    <xf numFmtId="2" fontId="0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167" fontId="0" fillId="0" borderId="0" xfId="0" applyNumberFormat="1" applyFill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wrapText="1"/>
    </xf>
    <xf numFmtId="0" fontId="0" fillId="0" borderId="19" xfId="0" applyBorder="1" applyAlignment="1">
      <alignment vertical="center" wrapText="1"/>
    </xf>
    <xf numFmtId="0" fontId="0" fillId="2" borderId="19" xfId="0" applyFill="1" applyBorder="1" applyAlignment="1">
      <alignment wrapText="1"/>
    </xf>
    <xf numFmtId="0" fontId="0" fillId="0" borderId="19" xfId="0" applyFont="1" applyBorder="1" applyAlignment="1">
      <alignment wrapText="1"/>
    </xf>
    <xf numFmtId="0" fontId="0" fillId="0" borderId="19" xfId="0" applyBorder="1" applyAlignment="1">
      <alignment vertical="center"/>
    </xf>
    <xf numFmtId="0" fontId="0" fillId="0" borderId="19" xfId="0" applyFill="1" applyBorder="1" applyAlignment="1">
      <alignment wrapText="1"/>
    </xf>
    <xf numFmtId="0" fontId="0" fillId="0" borderId="19" xfId="0" applyFont="1" applyBorder="1" applyAlignment="1">
      <alignment vertical="center" wrapText="1"/>
    </xf>
    <xf numFmtId="0" fontId="8" fillId="0" borderId="5" xfId="0" applyFont="1" applyBorder="1"/>
    <xf numFmtId="4" fontId="0" fillId="0" borderId="20" xfId="0" applyNumberFormat="1" applyBorder="1" applyAlignment="1">
      <alignment vertical="center"/>
    </xf>
    <xf numFmtId="2" fontId="0" fillId="0" borderId="20" xfId="0" applyNumberFormat="1" applyBorder="1" applyAlignment="1">
      <alignment vertical="center"/>
    </xf>
    <xf numFmtId="0" fontId="14" fillId="0" borderId="6" xfId="0" applyFont="1" applyBorder="1"/>
    <xf numFmtId="2" fontId="14" fillId="0" borderId="16" xfId="0" applyNumberFormat="1" applyFont="1" applyBorder="1" applyAlignment="1">
      <alignment horizontal="right"/>
    </xf>
    <xf numFmtId="0" fontId="14" fillId="0" borderId="7" xfId="0" applyFont="1" applyBorder="1"/>
    <xf numFmtId="0" fontId="12" fillId="0" borderId="7" xfId="0" applyFont="1" applyBorder="1"/>
    <xf numFmtId="0" fontId="12" fillId="0" borderId="6" xfId="0" applyFont="1" applyBorder="1"/>
    <xf numFmtId="0" fontId="0" fillId="0" borderId="19" xfId="0" applyFont="1" applyBorder="1"/>
    <xf numFmtId="0" fontId="0" fillId="0" borderId="5" xfId="0" applyFont="1" applyBorder="1"/>
    <xf numFmtId="4" fontId="0" fillId="0" borderId="20" xfId="0" applyNumberFormat="1" applyFont="1" applyBorder="1" applyAlignment="1">
      <alignment horizontal="right"/>
    </xf>
    <xf numFmtId="2" fontId="12" fillId="0" borderId="16" xfId="0" applyNumberFormat="1" applyFont="1" applyBorder="1" applyAlignment="1">
      <alignment horizontal="right"/>
    </xf>
    <xf numFmtId="0" fontId="0" fillId="0" borderId="20" xfId="0" applyBorder="1" applyAlignment="1"/>
    <xf numFmtId="4" fontId="0" fillId="0" borderId="20" xfId="0" applyNumberFormat="1" applyBorder="1" applyAlignment="1"/>
    <xf numFmtId="0" fontId="18" fillId="0" borderId="0" xfId="5" applyFont="1"/>
    <xf numFmtId="0" fontId="19" fillId="0" borderId="25" xfId="5" applyFont="1" applyBorder="1" applyAlignment="1">
      <alignment horizontal="center" vertical="center"/>
    </xf>
    <xf numFmtId="0" fontId="19" fillId="0" borderId="26" xfId="5" applyFont="1" applyBorder="1" applyAlignment="1">
      <alignment horizontal="center" vertical="center"/>
    </xf>
    <xf numFmtId="0" fontId="19" fillId="0" borderId="27" xfId="5" applyFont="1" applyBorder="1" applyAlignment="1">
      <alignment horizontal="center" vertical="center"/>
    </xf>
    <xf numFmtId="0" fontId="18" fillId="0" borderId="28" xfId="5" applyFont="1" applyBorder="1" applyAlignment="1">
      <alignment horizontal="center"/>
    </xf>
    <xf numFmtId="0" fontId="18" fillId="0" borderId="29" xfId="5" applyFont="1" applyBorder="1" applyAlignment="1">
      <alignment horizontal="center"/>
    </xf>
    <xf numFmtId="4" fontId="18" fillId="0" borderId="29" xfId="5" applyNumberFormat="1" applyFont="1" applyBorder="1"/>
    <xf numFmtId="4" fontId="18" fillId="0" borderId="30" xfId="5" applyNumberFormat="1" applyFont="1" applyBorder="1"/>
    <xf numFmtId="0" fontId="18" fillId="0" borderId="29" xfId="5" applyFont="1" applyBorder="1" applyAlignment="1">
      <alignment vertical="center"/>
    </xf>
    <xf numFmtId="4" fontId="18" fillId="0" borderId="29" xfId="5" applyNumberFormat="1" applyFont="1" applyBorder="1" applyAlignment="1">
      <alignment horizontal="right"/>
    </xf>
    <xf numFmtId="0" fontId="19" fillId="0" borderId="28" xfId="5" applyFont="1" applyBorder="1" applyAlignment="1">
      <alignment horizontal="center"/>
    </xf>
    <xf numFmtId="0" fontId="18" fillId="0" borderId="32" xfId="5" applyFont="1" applyBorder="1" applyAlignment="1">
      <alignment vertical="center" wrapText="1"/>
    </xf>
    <xf numFmtId="4" fontId="18" fillId="0" borderId="33" xfId="5" applyNumberFormat="1" applyFont="1" applyBorder="1"/>
    <xf numFmtId="0" fontId="18" fillId="0" borderId="12" xfId="5" applyFont="1" applyBorder="1" applyAlignment="1">
      <alignment horizontal="center"/>
    </xf>
    <xf numFmtId="0" fontId="19" fillId="0" borderId="29" xfId="5" applyFont="1" applyBorder="1"/>
    <xf numFmtId="0" fontId="18" fillId="0" borderId="29" xfId="5" applyFont="1" applyBorder="1"/>
    <xf numFmtId="0" fontId="18" fillId="0" borderId="30" xfId="5" applyFont="1" applyBorder="1"/>
    <xf numFmtId="0" fontId="18" fillId="0" borderId="31" xfId="5" applyFont="1" applyBorder="1" applyAlignment="1">
      <alignment horizontal="center"/>
    </xf>
    <xf numFmtId="0" fontId="18" fillId="0" borderId="32" xfId="5" applyFont="1" applyBorder="1" applyAlignment="1">
      <alignment horizontal="center"/>
    </xf>
    <xf numFmtId="4" fontId="19" fillId="0" borderId="33" xfId="5" applyNumberFormat="1" applyFont="1" applyBorder="1"/>
    <xf numFmtId="0" fontId="18" fillId="0" borderId="0" xfId="5" applyFont="1" applyAlignment="1">
      <alignment horizontal="center"/>
    </xf>
    <xf numFmtId="0" fontId="16" fillId="0" borderId="4" xfId="5" applyFont="1" applyBorder="1" applyAlignment="1"/>
    <xf numFmtId="0" fontId="17" fillId="0" borderId="4" xfId="5" applyFont="1" applyBorder="1" applyAlignment="1"/>
    <xf numFmtId="2" fontId="18" fillId="0" borderId="29" xfId="5" applyNumberFormat="1" applyFont="1" applyBorder="1"/>
    <xf numFmtId="2" fontId="18" fillId="0" borderId="30" xfId="5" applyNumberFormat="1" applyFont="1" applyBorder="1"/>
    <xf numFmtId="0" fontId="18" fillId="0" borderId="28" xfId="5" applyFont="1" applyFill="1" applyBorder="1" applyAlignment="1">
      <alignment horizontal="center"/>
    </xf>
    <xf numFmtId="0" fontId="18" fillId="0" borderId="29" xfId="5" applyFont="1" applyFill="1" applyBorder="1" applyAlignment="1">
      <alignment horizontal="center"/>
    </xf>
    <xf numFmtId="0" fontId="18" fillId="0" borderId="29" xfId="5" applyFont="1" applyFill="1" applyBorder="1"/>
    <xf numFmtId="2" fontId="18" fillId="0" borderId="29" xfId="5" applyNumberFormat="1" applyFont="1" applyFill="1" applyBorder="1"/>
    <xf numFmtId="2" fontId="18" fillId="0" borderId="30" xfId="5" applyNumberFormat="1" applyFont="1" applyFill="1" applyBorder="1"/>
    <xf numFmtId="0" fontId="19" fillId="0" borderId="29" xfId="5" applyFont="1" applyBorder="1" applyAlignment="1"/>
    <xf numFmtId="0" fontId="18" fillId="0" borderId="29" xfId="5" applyFont="1" applyBorder="1" applyAlignment="1"/>
    <xf numFmtId="0" fontId="20" fillId="0" borderId="0" xfId="0" applyFont="1" applyAlignment="1">
      <alignment horizontal="justify" vertical="center"/>
    </xf>
    <xf numFmtId="0" fontId="18" fillId="0" borderId="29" xfId="5" applyFont="1" applyBorder="1" applyAlignment="1">
      <alignment horizontal="left"/>
    </xf>
    <xf numFmtId="0" fontId="18" fillId="2" borderId="29" xfId="5" applyFont="1" applyFill="1" applyBorder="1" applyAlignment="1">
      <alignment horizontal="center"/>
    </xf>
    <xf numFmtId="0" fontId="18" fillId="2" borderId="29" xfId="5" applyFont="1" applyFill="1" applyBorder="1"/>
    <xf numFmtId="4" fontId="18" fillId="2" borderId="29" xfId="5" applyNumberFormat="1" applyFont="1" applyFill="1" applyBorder="1"/>
    <xf numFmtId="0" fontId="8" fillId="0" borderId="1" xfId="0" applyFont="1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8" xfId="0" applyBorder="1"/>
    <xf numFmtId="0" fontId="0" fillId="0" borderId="15" xfId="0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0" borderId="11" xfId="0" applyFill="1" applyBorder="1"/>
    <xf numFmtId="0" fontId="0" fillId="0" borderId="9" xfId="0" applyFill="1" applyBorder="1" applyAlignment="1">
      <alignment horizontal="center"/>
    </xf>
    <xf numFmtId="0" fontId="0" fillId="0" borderId="17" xfId="0" applyFill="1" applyBorder="1"/>
    <xf numFmtId="0" fontId="0" fillId="0" borderId="10" xfId="0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0" fontId="0" fillId="0" borderId="14" xfId="0" applyFill="1" applyBorder="1"/>
    <xf numFmtId="0" fontId="0" fillId="0" borderId="8" xfId="0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8" fillId="0" borderId="0" xfId="0" applyNumberFormat="1" applyFont="1" applyFill="1" applyBorder="1"/>
    <xf numFmtId="0" fontId="16" fillId="0" borderId="0" xfId="5" applyFont="1" applyBorder="1" applyAlignment="1"/>
    <xf numFmtId="0" fontId="17" fillId="0" borderId="0" xfId="5" applyFont="1" applyBorder="1" applyAlignment="1"/>
    <xf numFmtId="0" fontId="18" fillId="0" borderId="0" xfId="5" applyFont="1" applyAlignment="1"/>
    <xf numFmtId="0" fontId="18" fillId="0" borderId="0" xfId="5" applyFont="1" applyBorder="1" applyAlignment="1"/>
    <xf numFmtId="0" fontId="19" fillId="0" borderId="34" xfId="5" applyFont="1" applyBorder="1" applyAlignment="1">
      <alignment horizontal="center" vertical="center"/>
    </xf>
    <xf numFmtId="0" fontId="19" fillId="0" borderId="35" xfId="5" applyFont="1" applyBorder="1" applyAlignment="1">
      <alignment horizontal="center" vertical="center"/>
    </xf>
    <xf numFmtId="0" fontId="19" fillId="0" borderId="36" xfId="5" applyFont="1" applyBorder="1" applyAlignment="1">
      <alignment horizontal="center" vertical="center"/>
    </xf>
    <xf numFmtId="4" fontId="18" fillId="0" borderId="29" xfId="5" applyNumberFormat="1" applyFont="1" applyBorder="1" applyAlignment="1"/>
    <xf numFmtId="2" fontId="18" fillId="0" borderId="0" xfId="5" applyNumberFormat="1" applyFont="1" applyAlignment="1"/>
    <xf numFmtId="168" fontId="18" fillId="0" borderId="0" xfId="3" applyNumberFormat="1" applyFont="1" applyAlignment="1"/>
    <xf numFmtId="168" fontId="18" fillId="0" borderId="0" xfId="5" applyNumberFormat="1" applyFont="1" applyAlignment="1"/>
    <xf numFmtId="0" fontId="19" fillId="0" borderId="19" xfId="5" applyFont="1" applyBorder="1" applyAlignment="1">
      <alignment vertical="center"/>
    </xf>
    <xf numFmtId="0" fontId="18" fillId="0" borderId="20" xfId="5" applyFont="1" applyBorder="1" applyAlignment="1">
      <alignment horizontal="center"/>
    </xf>
    <xf numFmtId="0" fontId="18" fillId="0" borderId="20" xfId="5" applyFont="1" applyBorder="1" applyAlignment="1">
      <alignment vertical="center"/>
    </xf>
    <xf numFmtId="4" fontId="18" fillId="0" borderId="20" xfId="5" applyNumberFormat="1" applyFont="1" applyBorder="1" applyAlignment="1"/>
    <xf numFmtId="4" fontId="18" fillId="0" borderId="37" xfId="5" applyNumberFormat="1" applyFont="1" applyBorder="1" applyAlignment="1"/>
    <xf numFmtId="0" fontId="19" fillId="0" borderId="29" xfId="5" applyFont="1" applyBorder="1" applyAlignment="1">
      <alignment vertical="center"/>
    </xf>
    <xf numFmtId="0" fontId="18" fillId="0" borderId="31" xfId="5" applyFont="1" applyBorder="1" applyAlignment="1"/>
    <xf numFmtId="0" fontId="18" fillId="0" borderId="32" xfId="5" applyFont="1" applyBorder="1" applyAlignment="1"/>
    <xf numFmtId="0" fontId="18" fillId="0" borderId="32" xfId="5" applyFont="1" applyBorder="1" applyAlignment="1">
      <alignment vertical="center"/>
    </xf>
    <xf numFmtId="0" fontId="18" fillId="0" borderId="38" xfId="5" applyFont="1" applyBorder="1" applyAlignment="1"/>
    <xf numFmtId="0" fontId="18" fillId="0" borderId="22" xfId="5" applyFont="1" applyBorder="1" applyAlignment="1"/>
    <xf numFmtId="0" fontId="18" fillId="0" borderId="39" xfId="5" applyFont="1" applyBorder="1" applyAlignment="1"/>
    <xf numFmtId="0" fontId="19" fillId="0" borderId="0" xfId="5" applyFont="1" applyAlignment="1"/>
    <xf numFmtId="0" fontId="16" fillId="0" borderId="24" xfId="5" applyFont="1" applyBorder="1" applyAlignment="1"/>
    <xf numFmtId="0" fontId="16" fillId="0" borderId="2" xfId="5" applyFont="1" applyBorder="1" applyAlignment="1"/>
    <xf numFmtId="0" fontId="16" fillId="0" borderId="3" xfId="5" applyFont="1" applyBorder="1" applyAlignment="1"/>
    <xf numFmtId="4" fontId="18" fillId="0" borderId="0" xfId="5" applyNumberFormat="1" applyFont="1"/>
    <xf numFmtId="10" fontId="18" fillId="0" borderId="0" xfId="3" applyNumberFormat="1" applyFont="1"/>
    <xf numFmtId="4" fontId="18" fillId="0" borderId="29" xfId="5" applyNumberFormat="1" applyFont="1" applyFill="1" applyBorder="1"/>
    <xf numFmtId="4" fontId="19" fillId="0" borderId="0" xfId="5" applyNumberFormat="1" applyFont="1"/>
    <xf numFmtId="2" fontId="18" fillId="0" borderId="0" xfId="5" applyNumberFormat="1" applyFont="1"/>
    <xf numFmtId="2" fontId="18" fillId="2" borderId="29" xfId="5" applyNumberFormat="1" applyFont="1" applyFill="1" applyBorder="1"/>
    <xf numFmtId="0" fontId="18" fillId="2" borderId="28" xfId="5" applyFont="1" applyFill="1" applyBorder="1" applyAlignment="1">
      <alignment horizontal="center"/>
    </xf>
    <xf numFmtId="2" fontId="19" fillId="0" borderId="0" xfId="5" applyNumberFormat="1" applyFont="1"/>
    <xf numFmtId="0" fontId="18" fillId="5" borderId="0" xfId="5" applyFont="1" applyFill="1"/>
    <xf numFmtId="0" fontId="19" fillId="5" borderId="25" xfId="5" applyFont="1" applyFill="1" applyBorder="1" applyAlignment="1">
      <alignment horizontal="center" vertical="center"/>
    </xf>
    <xf numFmtId="0" fontId="19" fillId="5" borderId="26" xfId="5" applyFont="1" applyFill="1" applyBorder="1" applyAlignment="1">
      <alignment horizontal="center" vertical="center"/>
    </xf>
    <xf numFmtId="0" fontId="19" fillId="5" borderId="27" xfId="5" applyFont="1" applyFill="1" applyBorder="1" applyAlignment="1">
      <alignment horizontal="center" vertical="center"/>
    </xf>
    <xf numFmtId="0" fontId="18" fillId="5" borderId="28" xfId="5" applyFont="1" applyFill="1" applyBorder="1" applyAlignment="1">
      <alignment horizontal="center"/>
    </xf>
    <xf numFmtId="0" fontId="18" fillId="5" borderId="29" xfId="5" applyFont="1" applyFill="1" applyBorder="1" applyAlignment="1">
      <alignment horizontal="center"/>
    </xf>
    <xf numFmtId="0" fontId="18" fillId="5" borderId="29" xfId="5" applyFont="1" applyFill="1" applyBorder="1" applyAlignment="1">
      <alignment vertical="center" wrapText="1"/>
    </xf>
    <xf numFmtId="4" fontId="18" fillId="5" borderId="29" xfId="5" applyNumberFormat="1" applyFont="1" applyFill="1" applyBorder="1"/>
    <xf numFmtId="4" fontId="18" fillId="5" borderId="30" xfId="5" applyNumberFormat="1" applyFont="1" applyFill="1" applyBorder="1"/>
    <xf numFmtId="0" fontId="18" fillId="5" borderId="29" xfId="5" applyFont="1" applyFill="1" applyBorder="1" applyAlignment="1">
      <alignment vertical="center"/>
    </xf>
    <xf numFmtId="4" fontId="18" fillId="5" borderId="29" xfId="5" applyNumberFormat="1" applyFont="1" applyFill="1" applyBorder="1" applyAlignment="1">
      <alignment horizontal="right"/>
    </xf>
    <xf numFmtId="0" fontId="19" fillId="5" borderId="28" xfId="5" applyFont="1" applyFill="1" applyBorder="1" applyAlignment="1">
      <alignment horizontal="center"/>
    </xf>
    <xf numFmtId="0" fontId="19" fillId="5" borderId="29" xfId="5" applyFont="1" applyFill="1" applyBorder="1" applyAlignment="1">
      <alignment horizontal="center"/>
    </xf>
    <xf numFmtId="0" fontId="19" fillId="5" borderId="29" xfId="5" applyFont="1" applyFill="1" applyBorder="1" applyAlignment="1">
      <alignment vertical="center" wrapText="1"/>
    </xf>
    <xf numFmtId="4" fontId="19" fillId="5" borderId="29" xfId="5" applyNumberFormat="1" applyFont="1" applyFill="1" applyBorder="1"/>
    <xf numFmtId="4" fontId="19" fillId="5" borderId="30" xfId="5" applyNumberFormat="1" applyFont="1" applyFill="1" applyBorder="1"/>
    <xf numFmtId="0" fontId="18" fillId="5" borderId="28" xfId="5" applyFont="1" applyFill="1" applyBorder="1"/>
    <xf numFmtId="0" fontId="18" fillId="5" borderId="29" xfId="5" applyFont="1" applyFill="1" applyBorder="1"/>
    <xf numFmtId="0" fontId="19" fillId="5" borderId="29" xfId="5" applyFont="1" applyFill="1" applyBorder="1"/>
    <xf numFmtId="0" fontId="18" fillId="5" borderId="30" xfId="5" applyFont="1" applyFill="1" applyBorder="1"/>
    <xf numFmtId="2" fontId="18" fillId="5" borderId="29" xfId="5" applyNumberFormat="1" applyFont="1" applyFill="1" applyBorder="1"/>
    <xf numFmtId="2" fontId="18" fillId="5" borderId="30" xfId="5" applyNumberFormat="1" applyFont="1" applyFill="1" applyBorder="1"/>
    <xf numFmtId="0" fontId="19" fillId="5" borderId="29" xfId="5" applyFont="1" applyFill="1" applyBorder="1" applyAlignment="1"/>
    <xf numFmtId="0" fontId="18" fillId="5" borderId="29" xfId="5" applyFont="1" applyFill="1" applyBorder="1" applyAlignment="1"/>
    <xf numFmtId="0" fontId="18" fillId="5" borderId="31" xfId="5" applyFont="1" applyFill="1" applyBorder="1" applyAlignment="1">
      <alignment horizontal="center"/>
    </xf>
    <xf numFmtId="0" fontId="18" fillId="5" borderId="32" xfId="5" applyFont="1" applyFill="1" applyBorder="1" applyAlignment="1">
      <alignment vertical="center" wrapText="1"/>
    </xf>
    <xf numFmtId="4" fontId="19" fillId="5" borderId="33" xfId="5" applyNumberFormat="1" applyFont="1" applyFill="1" applyBorder="1"/>
    <xf numFmtId="0" fontId="19" fillId="5" borderId="29" xfId="5" applyFont="1" applyFill="1" applyBorder="1" applyAlignment="1">
      <alignment horizontal="left"/>
    </xf>
    <xf numFmtId="2" fontId="9" fillId="0" borderId="4" xfId="0" applyNumberFormat="1" applyFon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 textRotation="90"/>
    </xf>
    <xf numFmtId="2" fontId="0" fillId="0" borderId="9" xfId="0" applyNumberFormat="1" applyFill="1" applyBorder="1" applyAlignment="1">
      <alignment vertical="center" textRotation="90"/>
    </xf>
    <xf numFmtId="2" fontId="0" fillId="0" borderId="10" xfId="0" applyNumberFormat="1" applyFill="1" applyBorder="1" applyAlignment="1">
      <alignment vertical="center" textRotation="90"/>
    </xf>
    <xf numFmtId="2" fontId="0" fillId="0" borderId="8" xfId="0" applyNumberFormat="1" applyFill="1" applyBorder="1" applyAlignment="1">
      <alignment vertical="center" textRotation="90"/>
    </xf>
    <xf numFmtId="2" fontId="0" fillId="0" borderId="9" xfId="0" applyNumberFormat="1" applyFill="1" applyBorder="1" applyAlignment="1">
      <alignment horizontal="center" vertical="center" textRotation="90"/>
    </xf>
    <xf numFmtId="2" fontId="0" fillId="0" borderId="10" xfId="0" applyNumberFormat="1" applyFill="1" applyBorder="1" applyAlignment="1">
      <alignment horizontal="center" vertical="center" textRotation="90"/>
    </xf>
    <xf numFmtId="2" fontId="0" fillId="0" borderId="8" xfId="0" applyNumberFormat="1" applyFill="1" applyBorder="1" applyAlignment="1">
      <alignment horizontal="center" vertical="center" textRotation="90"/>
    </xf>
    <xf numFmtId="2" fontId="0" fillId="0" borderId="1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9" fillId="5" borderId="32" xfId="5" applyFont="1" applyFill="1" applyBorder="1" applyAlignment="1">
      <alignment horizontal="center"/>
    </xf>
    <xf numFmtId="0" fontId="18" fillId="5" borderId="29" xfId="5" applyFont="1" applyFill="1" applyBorder="1" applyAlignment="1">
      <alignment horizontal="center"/>
    </xf>
    <xf numFmtId="0" fontId="16" fillId="5" borderId="2" xfId="5" applyFont="1" applyFill="1" applyBorder="1" applyAlignment="1">
      <alignment horizontal="center"/>
    </xf>
    <xf numFmtId="0" fontId="16" fillId="5" borderId="24" xfId="5" applyFont="1" applyFill="1" applyBorder="1" applyAlignment="1">
      <alignment horizontal="center"/>
    </xf>
    <xf numFmtId="0" fontId="16" fillId="5" borderId="3" xfId="5" applyFont="1" applyFill="1" applyBorder="1" applyAlignment="1">
      <alignment horizontal="center"/>
    </xf>
    <xf numFmtId="0" fontId="19" fillId="5" borderId="28" xfId="5" applyFont="1" applyFill="1" applyBorder="1" applyAlignment="1">
      <alignment horizontal="center" vertical="center" wrapText="1"/>
    </xf>
    <xf numFmtId="0" fontId="19" fillId="5" borderId="29" xfId="5" applyFont="1" applyFill="1" applyBorder="1" applyAlignment="1">
      <alignment horizontal="center" vertical="center" wrapText="1"/>
    </xf>
    <xf numFmtId="0" fontId="19" fillId="5" borderId="30" xfId="5" applyFont="1" applyFill="1" applyBorder="1" applyAlignment="1">
      <alignment horizontal="center" vertical="center" wrapText="1"/>
    </xf>
    <xf numFmtId="0" fontId="16" fillId="0" borderId="0" xfId="5" applyFont="1" applyAlignment="1">
      <alignment horizontal="center"/>
    </xf>
    <xf numFmtId="0" fontId="17" fillId="0" borderId="0" xfId="5" applyFont="1" applyAlignment="1">
      <alignment horizontal="center"/>
    </xf>
    <xf numFmtId="0" fontId="16" fillId="0" borderId="2" xfId="5" applyFont="1" applyBorder="1" applyAlignment="1">
      <alignment horizontal="center"/>
    </xf>
    <xf numFmtId="0" fontId="16" fillId="0" borderId="24" xfId="5" applyFont="1" applyBorder="1" applyAlignment="1">
      <alignment horizontal="center"/>
    </xf>
    <xf numFmtId="0" fontId="16" fillId="0" borderId="3" xfId="5" applyFont="1" applyBorder="1" applyAlignment="1">
      <alignment horizontal="center"/>
    </xf>
    <xf numFmtId="0" fontId="18" fillId="0" borderId="32" xfId="5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8" fillId="0" borderId="11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18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8" fillId="0" borderId="24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11" xfId="0" applyFont="1" applyBorder="1" applyAlignment="1">
      <alignment horizontal="left"/>
    </xf>
  </cellXfs>
  <cellStyles count="7">
    <cellStyle name="Moneda" xfId="4" builtinId="4"/>
    <cellStyle name="Normal" xfId="0" builtinId="0"/>
    <cellStyle name="Normal 2" xfId="1"/>
    <cellStyle name="Normal 2 2" xfId="5"/>
    <cellStyle name="Normal 3" xfId="6"/>
    <cellStyle name="Porcentual" xfId="3" builtinId="5"/>
    <cellStyle name="Porcentu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proyectos%20ing%20rivera/proyectos%20electricos%202012/EDIFICIO%20EMELNORTE/Estudios%20el&#233;ctricos%20y%20electr&#243;nicos/C&#225;lculos/Presupuesto%20Referencial%20(F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SUPUESTO (2)"/>
      <sheetName val="PRESUPUESTO"/>
      <sheetName val="APU"/>
      <sheetName val="PRECIOS "/>
      <sheetName val="Hoja3"/>
      <sheetName val="Hoja4"/>
      <sheetName val="Hoja1"/>
      <sheetName val="Hoja2"/>
    </sheetNames>
    <sheetDataSet>
      <sheetData sheetId="0"/>
      <sheetData sheetId="1"/>
      <sheetData sheetId="2">
        <row r="1883">
          <cell r="G1883">
            <v>2783.9160000000002</v>
          </cell>
        </row>
      </sheetData>
      <sheetData sheetId="3">
        <row r="2">
          <cell r="A2" t="str">
            <v>LISTA DE PRECIOS</v>
          </cell>
        </row>
        <row r="4">
          <cell r="A4" t="str">
            <v>Actualizada a:</v>
          </cell>
        </row>
        <row r="7">
          <cell r="A7" t="str">
            <v>TUBERIA Y ACCESORIOS</v>
          </cell>
        </row>
        <row r="8">
          <cell r="A8" t="str">
            <v>Mangera negra de 1/2"</v>
          </cell>
        </row>
        <row r="9">
          <cell r="A9" t="str">
            <v>Mangera negra de 3/4"</v>
          </cell>
        </row>
        <row r="10">
          <cell r="A10" t="str">
            <v>Mangera negra de 1"</v>
          </cell>
        </row>
        <row r="11">
          <cell r="A11" t="str">
            <v>Mangera negra de 1 1/2"</v>
          </cell>
        </row>
        <row r="12">
          <cell r="A12" t="str">
            <v>Mangera negra de 2"</v>
          </cell>
        </row>
        <row r="13">
          <cell r="A13" t="str">
            <v>.</v>
          </cell>
        </row>
        <row r="14">
          <cell r="A14" t="str">
            <v>Tubo PVC de 1/2"</v>
          </cell>
        </row>
        <row r="15">
          <cell r="A15" t="str">
            <v>Tubo PVC de 3/4"</v>
          </cell>
        </row>
        <row r="16">
          <cell r="A16" t="str">
            <v>Tubo PVC de 1"</v>
          </cell>
        </row>
        <row r="17">
          <cell r="A17" t="str">
            <v>Tubo PVC de 1 1/2"</v>
          </cell>
        </row>
        <row r="18">
          <cell r="A18" t="str">
            <v>Tubo PVC de 2"</v>
          </cell>
        </row>
        <row r="19">
          <cell r="A19" t="str">
            <v>Tubo PVC de 4"</v>
          </cell>
        </row>
        <row r="21">
          <cell r="A21" t="str">
            <v xml:space="preserve">Tubo EMT de 1/2" </v>
          </cell>
        </row>
        <row r="22">
          <cell r="A22" t="str">
            <v>Tubo EMT de 3/4"</v>
          </cell>
        </row>
        <row r="23">
          <cell r="A23" t="str">
            <v>Tubo EMT de 1"</v>
          </cell>
        </row>
        <row r="24">
          <cell r="A24" t="str">
            <v>Tubo EMT de 1 1/2"</v>
          </cell>
        </row>
        <row r="25">
          <cell r="A25" t="str">
            <v>Tubo EMT de 2"</v>
          </cell>
        </row>
        <row r="27">
          <cell r="A27" t="str">
            <v>Union EMT de 1/2"</v>
          </cell>
        </row>
        <row r="28">
          <cell r="A28" t="str">
            <v>Union EMT de 3/4"</v>
          </cell>
        </row>
        <row r="29">
          <cell r="A29" t="str">
            <v>Union EMT de 1"</v>
          </cell>
        </row>
        <row r="30">
          <cell r="A30" t="str">
            <v>Union EMT de 1 1/2"</v>
          </cell>
        </row>
        <row r="31">
          <cell r="A31" t="str">
            <v>Union EMT de 2"</v>
          </cell>
        </row>
        <row r="33">
          <cell r="A33" t="str">
            <v>Conector EMT de 1/2"</v>
          </cell>
        </row>
        <row r="34">
          <cell r="A34" t="str">
            <v>Conector EMT de 3/4"</v>
          </cell>
        </row>
        <row r="35">
          <cell r="A35" t="str">
            <v>Conector EMT de 1"</v>
          </cell>
        </row>
        <row r="36">
          <cell r="A36" t="str">
            <v>Conector EMT de 1 1/2"</v>
          </cell>
        </row>
        <row r="37">
          <cell r="A37" t="str">
            <v>Conector EMT de 2"</v>
          </cell>
        </row>
        <row r="39">
          <cell r="A39" t="str">
            <v>Cajetin rectangular plastico</v>
          </cell>
        </row>
        <row r="40">
          <cell r="A40" t="str">
            <v>Cajetin rectangular metalico</v>
          </cell>
        </row>
        <row r="42">
          <cell r="A42" t="str">
            <v>Cajetin octogonal plastico</v>
          </cell>
        </row>
        <row r="43">
          <cell r="A43" t="str">
            <v>Cajetin octogonal metalico</v>
          </cell>
        </row>
        <row r="45">
          <cell r="A45" t="str">
            <v>Caja metalica de 10x10cm +tapa</v>
          </cell>
        </row>
        <row r="46">
          <cell r="A46" t="str">
            <v>Caja metalica de 15x15cm+ tapa</v>
          </cell>
        </row>
        <row r="48">
          <cell r="A48" t="str">
            <v>CABLES</v>
          </cell>
        </row>
        <row r="49">
          <cell r="A49" t="str">
            <v>Cable THW # 14 AWG</v>
          </cell>
        </row>
        <row r="50">
          <cell r="A50" t="str">
            <v>Cable THW # 12 AWG</v>
          </cell>
        </row>
        <row r="51">
          <cell r="A51" t="str">
            <v>Cable THW # 10 AWG</v>
          </cell>
        </row>
        <row r="52">
          <cell r="A52" t="str">
            <v>Cable THW # 8 AWG</v>
          </cell>
        </row>
        <row r="53">
          <cell r="A53" t="str">
            <v>Cable THW # 6 AWG</v>
          </cell>
        </row>
        <row r="54">
          <cell r="A54" t="str">
            <v>Cable THW # 4 AWG</v>
          </cell>
        </row>
        <row r="55">
          <cell r="A55" t="str">
            <v>Cable THW # 2 AWG</v>
          </cell>
        </row>
        <row r="56">
          <cell r="A56" t="str">
            <v>Cable TTU # 1/0 AWG</v>
          </cell>
        </row>
        <row r="57">
          <cell r="A57" t="str">
            <v>Cable THW # 2/0 AWG</v>
          </cell>
        </row>
        <row r="58">
          <cell r="A58" t="str">
            <v>Cable THW # 3/0 AWG</v>
          </cell>
        </row>
        <row r="59">
          <cell r="A59" t="str">
            <v>Cable THW # 4/0 AWG</v>
          </cell>
        </row>
        <row r="60">
          <cell r="A60" t="str">
            <v>Cable TTU # 4/0 AWG</v>
          </cell>
        </row>
        <row r="62">
          <cell r="A62" t="str">
            <v>Cable de cobre 8 AWG</v>
          </cell>
        </row>
        <row r="63">
          <cell r="A63" t="str">
            <v>Cable de cobre 6 AWG</v>
          </cell>
        </row>
        <row r="64">
          <cell r="A64" t="str">
            <v>Cable de cobre 4 AWG</v>
          </cell>
        </row>
        <row r="65">
          <cell r="A65" t="str">
            <v>Cable de cobre 2 AWG</v>
          </cell>
        </row>
        <row r="66">
          <cell r="A66" t="str">
            <v>Cable de cobre 1/0 AWG</v>
          </cell>
        </row>
        <row r="67">
          <cell r="A67" t="str">
            <v>Cable de cobre 2/0 AWG</v>
          </cell>
        </row>
        <row r="68">
          <cell r="A68" t="str">
            <v>Cable de cobre 3/0 AWG</v>
          </cell>
        </row>
        <row r="69">
          <cell r="A69" t="str">
            <v>Cable de cobre 4/0 AWG</v>
          </cell>
        </row>
        <row r="71">
          <cell r="A71" t="str">
            <v>Cable cat. 6A</v>
          </cell>
        </row>
        <row r="72">
          <cell r="A72" t="str">
            <v>Cable de audio 2x18 AWG</v>
          </cell>
        </row>
        <row r="73">
          <cell r="A73" t="str">
            <v>Cable de audio 2x16 AWG polarizado</v>
          </cell>
        </row>
        <row r="74">
          <cell r="A74" t="str">
            <v>Cable incendios antiflama 2x16 AWG</v>
          </cell>
        </row>
        <row r="75">
          <cell r="A75" t="str">
            <v>Cable gemelo 2x20 AWG</v>
          </cell>
        </row>
        <row r="76">
          <cell r="A76" t="str">
            <v>Cable coaxial RG6</v>
          </cell>
        </row>
        <row r="77">
          <cell r="A77" t="str">
            <v>Cable de Red 485</v>
          </cell>
        </row>
        <row r="79">
          <cell r="A79" t="str">
            <v>LUMINARIAS</v>
          </cell>
        </row>
        <row r="80">
          <cell r="A80" t="str">
            <v>Luminaria fluorescente 2x32W  (difusor alum espec)</v>
          </cell>
        </row>
        <row r="81">
          <cell r="A81" t="str">
            <v>Luminaria fluorescente 3x32W  (difusor alum espec)</v>
          </cell>
        </row>
        <row r="82">
          <cell r="A82" t="str">
            <v>Luminaria fluorescente 2x17W  (difusor alum espec)</v>
          </cell>
        </row>
        <row r="83">
          <cell r="A83" t="str">
            <v>Luminaria fluorescente 3x17W  (difusor alum espec)</v>
          </cell>
        </row>
        <row r="84">
          <cell r="A84" t="str">
            <v>Luminaria fluorescente industrial 2x32W</v>
          </cell>
        </row>
        <row r="85">
          <cell r="A85" t="str">
            <v>Luminaria fluorescente cerrada 2x32W</v>
          </cell>
        </row>
        <row r="87">
          <cell r="A87" t="str">
            <v xml:space="preserve">Luminaria tipo ojo de buey </v>
          </cell>
        </row>
        <row r="88">
          <cell r="A88" t="str">
            <v>Luminaria tipo ojo de buey  (dicroico 50W)</v>
          </cell>
        </row>
        <row r="89">
          <cell r="A89" t="str">
            <v>Luminaria tipo plafon decoratico</v>
          </cell>
        </row>
        <row r="90">
          <cell r="A90" t="str">
            <v>Luminaria tipo aplique de pared interior</v>
          </cell>
        </row>
        <row r="91">
          <cell r="A91" t="str">
            <v>Luminaria tipo aplique de pared exterior</v>
          </cell>
        </row>
        <row r="93">
          <cell r="A93" t="str">
            <v>Luminaria de piso (50W - K5529)</v>
          </cell>
        </row>
        <row r="94">
          <cell r="A94" t="str">
            <v>Luminaria sumergible (sin transformador)</v>
          </cell>
        </row>
        <row r="95">
          <cell r="A95" t="str">
            <v>Luminaria luz guia de pared</v>
          </cell>
        </row>
        <row r="97">
          <cell r="A97" t="str">
            <v>Letrero de Salida</v>
          </cell>
        </row>
        <row r="98">
          <cell r="A98" t="str">
            <v>Luminaria de emergencia 2x5.4W</v>
          </cell>
        </row>
        <row r="100">
          <cell r="A100" t="str">
            <v>TABLEROS</v>
          </cell>
        </row>
        <row r="101">
          <cell r="A101" t="str">
            <v>Tablero 4 puntos  bifasico</v>
          </cell>
        </row>
        <row r="102">
          <cell r="A102" t="str">
            <v>Tablero 6 puntos  bifasico</v>
          </cell>
        </row>
        <row r="103">
          <cell r="A103" t="str">
            <v>Tablero 8 puntos  bifasico</v>
          </cell>
        </row>
        <row r="104">
          <cell r="A104" t="str">
            <v>Tablero 12 puntos  bifasico</v>
          </cell>
        </row>
        <row r="105">
          <cell r="A105" t="str">
            <v>Tablero 12 puntos  trifasico</v>
          </cell>
        </row>
        <row r="106">
          <cell r="A106" t="str">
            <v>Tablero 16 puntos  bifasico</v>
          </cell>
        </row>
        <row r="107">
          <cell r="A107" t="str">
            <v>Tablero 20 puntos  bifasico</v>
          </cell>
        </row>
        <row r="108">
          <cell r="A108" t="str">
            <v>Tablero 20 puntos  trifasico</v>
          </cell>
        </row>
        <row r="109">
          <cell r="A109" t="str">
            <v>Tablero 30 puntos  bifasico</v>
          </cell>
        </row>
        <row r="110">
          <cell r="A110" t="str">
            <v>Tablero 30 puntos  trifasico</v>
          </cell>
        </row>
        <row r="111">
          <cell r="A111" t="str">
            <v>Tablero 42 puntos  trifasico</v>
          </cell>
        </row>
        <row r="113">
          <cell r="A113" t="str">
            <v>Breaker 1P-15 A</v>
          </cell>
        </row>
        <row r="114">
          <cell r="A114" t="str">
            <v>Breaker 1P-20 A</v>
          </cell>
        </row>
        <row r="115">
          <cell r="A115" t="str">
            <v>Breaker 1P-32 A</v>
          </cell>
        </row>
        <row r="116">
          <cell r="A116" t="str">
            <v>Breaker 1P-40 A</v>
          </cell>
        </row>
        <row r="117">
          <cell r="A117" t="str">
            <v>Breaker 1P-50 A</v>
          </cell>
        </row>
        <row r="119">
          <cell r="A119" t="str">
            <v>Breaker 2P-15 A</v>
          </cell>
        </row>
        <row r="120">
          <cell r="A120" t="str">
            <v>Breaker 2P-20 A</v>
          </cell>
        </row>
        <row r="121">
          <cell r="A121" t="str">
            <v>Breaker 2P-32 A</v>
          </cell>
        </row>
        <row r="122">
          <cell r="A122" t="str">
            <v>Breaker 2P-40 A</v>
          </cell>
        </row>
        <row r="123">
          <cell r="A123" t="str">
            <v>Breaker 2P-63 A</v>
          </cell>
        </row>
        <row r="125">
          <cell r="A125" t="str">
            <v>Breaker 3P-20 A</v>
          </cell>
        </row>
        <row r="126">
          <cell r="A126" t="str">
            <v>Breaker 3P-32 A</v>
          </cell>
        </row>
        <row r="127">
          <cell r="A127" t="str">
            <v>Breaker 3P-40 A</v>
          </cell>
        </row>
        <row r="128">
          <cell r="A128" t="str">
            <v>Breaker 3P-50 A</v>
          </cell>
        </row>
        <row r="129">
          <cell r="A129" t="str">
            <v>Breaker 3P-63 A</v>
          </cell>
        </row>
        <row r="130">
          <cell r="A130" t="str">
            <v>Breaker 3P-100 A</v>
          </cell>
        </row>
        <row r="132">
          <cell r="A132" t="str">
            <v>VARIOS</v>
          </cell>
        </row>
        <row r="133">
          <cell r="A133" t="str">
            <v>Ductos de cemento de 2 vias</v>
          </cell>
        </row>
        <row r="134">
          <cell r="A134" t="str">
            <v>Ductos de cemento de 2 vias</v>
          </cell>
        </row>
        <row r="135">
          <cell r="A135" t="str">
            <v>Varilla copperweld (1.8m*5/8)</v>
          </cell>
        </row>
        <row r="136">
          <cell r="A136" t="str">
            <v>Suelda exotermica 90gr.</v>
          </cell>
        </row>
        <row r="137">
          <cell r="A137" t="str">
            <v>Sensor de movimiento 180° (techo)</v>
          </cell>
        </row>
        <row r="138">
          <cell r="A138" t="str">
            <v>Sensor de movimiento 180° (pared)</v>
          </cell>
        </row>
        <row r="139">
          <cell r="A139" t="str">
            <v>Fotocelula con caja base y soporte</v>
          </cell>
        </row>
        <row r="140">
          <cell r="A140" t="str">
            <v xml:space="preserve">Interruptor simple </v>
          </cell>
        </row>
        <row r="141">
          <cell r="A141" t="str">
            <v xml:space="preserve">Interruptor doble </v>
          </cell>
        </row>
        <row r="142">
          <cell r="A142" t="str">
            <v>Conmutador simple</v>
          </cell>
        </row>
        <row r="143">
          <cell r="A143" t="str">
            <v>Tomacorriente doble polarizado</v>
          </cell>
        </row>
        <row r="144">
          <cell r="A144" t="str">
            <v>Toma 220V</v>
          </cell>
        </row>
        <row r="145">
          <cell r="A145" t="str">
            <v>Toma Telefonico</v>
          </cell>
        </row>
        <row r="146">
          <cell r="A146" t="str">
            <v>Toma TV</v>
          </cell>
        </row>
        <row r="147">
          <cell r="A147" t="str">
            <v>Timbre pulsador</v>
          </cell>
        </row>
        <row r="148">
          <cell r="A148" t="str">
            <v>Timbre zumbador</v>
          </cell>
        </row>
        <row r="149">
          <cell r="A149" t="str">
            <v>Dimmer</v>
          </cell>
        </row>
        <row r="150">
          <cell r="A150" t="str">
            <v>Tapa ciega rectangular</v>
          </cell>
        </row>
        <row r="151">
          <cell r="A151" t="str">
            <v>Boquilla baquelita</v>
          </cell>
        </row>
        <row r="152">
          <cell r="A152" t="str">
            <v>Pararrayos tipo ionizante</v>
          </cell>
        </row>
        <row r="153">
          <cell r="A153" t="str">
            <v>Bandeja tipo escalerilla de 30x10 cm</v>
          </cell>
        </row>
        <row r="154">
          <cell r="A154" t="str">
            <v>Tapa para bandeja de 30x10 cm</v>
          </cell>
        </row>
        <row r="155">
          <cell r="A155" t="str">
            <v>Tee de 30x10 cm</v>
          </cell>
        </row>
        <row r="156">
          <cell r="A156" t="str">
            <v>Codo de 30x10 cm</v>
          </cell>
        </row>
        <row r="157">
          <cell r="A157" t="str">
            <v>Varilla roscada 3/8" (soportes)</v>
          </cell>
        </row>
        <row r="158">
          <cell r="A158" t="str">
            <v>Soporte horizontal</v>
          </cell>
        </row>
        <row r="161">
          <cell r="A161" t="str">
            <v>CABLEADO ESTRUCTURADO</v>
          </cell>
        </row>
        <row r="162">
          <cell r="A162" t="str">
            <v>Bandeja metalica de 20x10cm</v>
          </cell>
        </row>
        <row r="163">
          <cell r="A163" t="str">
            <v>Soporte para bandeja</v>
          </cell>
        </row>
        <row r="164">
          <cell r="A164" t="str">
            <v>Rack cerrado 48 U</v>
          </cell>
        </row>
        <row r="165">
          <cell r="A165" t="str">
            <v>Patch panel de 48 RJ45 cat.6A</v>
          </cell>
        </row>
        <row r="166">
          <cell r="A166" t="str">
            <v>Patch panel de 24 RJ45 cat.6A</v>
          </cell>
        </row>
        <row r="167">
          <cell r="A167" t="str">
            <v>Organizador horizontal de patch cord 2HU</v>
          </cell>
        </row>
        <row r="168">
          <cell r="A168" t="str">
            <v>Organizador vertical</v>
          </cell>
        </row>
        <row r="169">
          <cell r="A169" t="str">
            <v>Patch cord RJ45 - RJ45 cat.6A  de 3 pies</v>
          </cell>
        </row>
        <row r="170">
          <cell r="A170" t="str">
            <v>Patch cord RJ45 - RJ45 cat.6A  de 10 pies</v>
          </cell>
        </row>
        <row r="171">
          <cell r="A171" t="str">
            <v>Cable telefonico multipar EKKX de 20 pares</v>
          </cell>
        </row>
        <row r="172">
          <cell r="A172" t="str">
            <v>MDF para 50 lineas troncales</v>
          </cell>
        </row>
        <row r="173">
          <cell r="A173" t="str">
            <v>Regleta de 10 pares</v>
          </cell>
        </row>
        <row r="174">
          <cell r="A174" t="str">
            <v>PORTAFUSIBLES DE GAS</v>
          </cell>
        </row>
        <row r="175">
          <cell r="A175" t="str">
            <v>FUSIBLES DE GAS</v>
          </cell>
        </row>
        <row r="176">
          <cell r="A176" t="str">
            <v>Bandeja tipo escalerilla para cableado vertical de 20X10cm</v>
          </cell>
        </row>
        <row r="177">
          <cell r="A177" t="str">
            <v>Face Plate doble</v>
          </cell>
        </row>
        <row r="178">
          <cell r="A178" t="str">
            <v>Face Plate simple</v>
          </cell>
        </row>
        <row r="179">
          <cell r="A179" t="str">
            <v>Jack RJ45 cat 6A</v>
          </cell>
        </row>
        <row r="180">
          <cell r="A180" t="str">
            <v>Pruebas de cableado estructurado</v>
          </cell>
        </row>
        <row r="181">
          <cell r="A181" t="str">
            <v>UPS 10 KVA</v>
          </cell>
        </row>
        <row r="182">
          <cell r="A182" t="str">
            <v>Central Telefonica IP</v>
          </cell>
        </row>
        <row r="183">
          <cell r="A183" t="str">
            <v>Telefono IP</v>
          </cell>
        </row>
        <row r="186">
          <cell r="A186" t="str">
            <v>SISTEMA DE AUDIO</v>
          </cell>
        </row>
        <row r="187">
          <cell r="A187" t="str">
            <v>Amplificador de 500W</v>
          </cell>
        </row>
        <row r="188">
          <cell r="A188" t="str">
            <v>Reproductor de CDs</v>
          </cell>
        </row>
        <row r="189">
          <cell r="A189" t="str">
            <v>Sintonizador Digital AM/FM</v>
          </cell>
        </row>
        <row r="190">
          <cell r="A190" t="str">
            <v>Microfono de alta fidelidad</v>
          </cell>
        </row>
        <row r="191">
          <cell r="A191" t="str">
            <v>Parlantes de cielo falso de 6W</v>
          </cell>
        </row>
        <row r="192">
          <cell r="A192" t="str">
            <v>Control de Volumen</v>
          </cell>
        </row>
        <row r="193">
          <cell r="A193" t="str">
            <v>Mueble Rack de 19"</v>
          </cell>
        </row>
        <row r="195">
          <cell r="A195" t="str">
            <v>SISTEMA DE DETECCION DE INCENDIOS</v>
          </cell>
        </row>
        <row r="196">
          <cell r="A196" t="str">
            <v>Detector de humo fotoelectrico direccionable</v>
          </cell>
        </row>
        <row r="197">
          <cell r="A197" t="str">
            <v>Detector Termico</v>
          </cell>
        </row>
        <row r="198">
          <cell r="A198" t="str">
            <v>Base para detector de humo</v>
          </cell>
        </row>
        <row r="199">
          <cell r="A199" t="str">
            <v>Luz estroboscopica con sirena</v>
          </cell>
        </row>
        <row r="200">
          <cell r="A200" t="str">
            <v>Modulo de control para luz estroboscopica</v>
          </cell>
        </row>
        <row r="201">
          <cell r="A201" t="str">
            <v>Modulo de monitoreo estacion manual</v>
          </cell>
        </row>
        <row r="202">
          <cell r="A202" t="str">
            <v>Modulo de aislamiento</v>
          </cell>
        </row>
        <row r="203">
          <cell r="A203" t="str">
            <v>Estacion manual para alarma Incendios</v>
          </cell>
        </row>
        <row r="204">
          <cell r="A204" t="str">
            <v>Avisos de Salida</v>
          </cell>
        </row>
        <row r="205">
          <cell r="A205" t="str">
            <v>Central de Incendios direccionable</v>
          </cell>
        </row>
        <row r="206">
          <cell r="A206" t="str">
            <v xml:space="preserve">Fuente de alimentacion 4 A. (12DC/24DC) </v>
          </cell>
        </row>
        <row r="207">
          <cell r="A207" t="str">
            <v>Software de monitoreo</v>
          </cell>
        </row>
        <row r="210">
          <cell r="A210" t="str">
            <v>CCTV</v>
          </cell>
        </row>
        <row r="211">
          <cell r="A211" t="str">
            <v>Camara Interior IP (tipo domo 1/3 ", 380 TVL)</v>
          </cell>
        </row>
        <row r="212">
          <cell r="A212" t="str">
            <v>Camara Exterior IP  (0.5 megapixel) lens 1/3</v>
          </cell>
        </row>
        <row r="213">
          <cell r="A213" t="str">
            <v>Video Baloons pasivos</v>
          </cell>
        </row>
        <row r="214">
          <cell r="A214" t="str">
            <v xml:space="preserve">Grabador de Video Digital (IP) 4 canales </v>
          </cell>
        </row>
        <row r="215">
          <cell r="A215" t="str">
            <v>Licencia DS NVS</v>
          </cell>
        </row>
        <row r="216">
          <cell r="A216" t="str">
            <v>Monitor 21"</v>
          </cell>
        </row>
        <row r="217">
          <cell r="A217" t="str">
            <v>Disco duro 160 GB</v>
          </cell>
        </row>
        <row r="219">
          <cell r="A219" t="str">
            <v>Control de Accesos</v>
          </cell>
        </row>
        <row r="220">
          <cell r="A220" t="str">
            <v>Panel de Control</v>
          </cell>
        </row>
        <row r="221">
          <cell r="A221" t="str">
            <v>Lector de trajetas de accesos</v>
          </cell>
        </row>
        <row r="222">
          <cell r="A222" t="str">
            <v>Cerradura Electrromagnetica</v>
          </cell>
        </row>
        <row r="223">
          <cell r="A223" t="str">
            <v>Conversor RS232 / RS 485</v>
          </cell>
        </row>
        <row r="224">
          <cell r="A224" t="str">
            <v>Contacto Magnetico</v>
          </cell>
        </row>
        <row r="225">
          <cell r="A225" t="str">
            <v>Boton Pulsador (No touch)</v>
          </cell>
        </row>
        <row r="226">
          <cell r="A226" t="str">
            <v>Tarjetas de accesos</v>
          </cell>
        </row>
        <row r="227">
          <cell r="A227" t="str">
            <v>Software de control</v>
          </cell>
        </row>
        <row r="228">
          <cell r="A228" t="str">
            <v>Controlador 500</v>
          </cell>
        </row>
        <row r="230">
          <cell r="A230" t="str">
            <v>Automatizacion Sala de reuniones</v>
          </cell>
        </row>
        <row r="231">
          <cell r="A231" t="str">
            <v>Control de Audio Principal</v>
          </cell>
        </row>
        <row r="232">
          <cell r="A232" t="str">
            <v>Control de Audio Secundario</v>
          </cell>
        </row>
        <row r="233">
          <cell r="A233" t="str">
            <v>Fuentes</v>
          </cell>
        </row>
        <row r="234">
          <cell r="A234" t="str">
            <v>Cable de control</v>
          </cell>
        </row>
        <row r="235">
          <cell r="A235" t="str">
            <v>Tablero Relay`s Dimers, power supply</v>
          </cell>
        </row>
        <row r="236">
          <cell r="A236" t="str">
            <v>Pantalla Touch screen</v>
          </cell>
        </row>
        <row r="237">
          <cell r="A237" t="str">
            <v>Matrix switcher</v>
          </cell>
        </row>
        <row r="238">
          <cell r="A238" t="str">
            <v>Neo key pad</v>
          </cell>
        </row>
        <row r="239">
          <cell r="A239" t="str">
            <v>PC multiedia</v>
          </cell>
        </row>
        <row r="240">
          <cell r="A240" t="str">
            <v>Proyector</v>
          </cell>
        </row>
        <row r="241">
          <cell r="A241" t="str">
            <v>Parlante de pared de 15 W.</v>
          </cell>
        </row>
        <row r="242">
          <cell r="A242" t="str">
            <v>Parlante de techo de 6 W.</v>
          </cell>
        </row>
        <row r="243">
          <cell r="A243" t="str">
            <v>Pantalla retractil</v>
          </cell>
        </row>
        <row r="244">
          <cell r="A244" t="str">
            <v>Pizarra inteligente</v>
          </cell>
        </row>
        <row r="245">
          <cell r="A245" t="str">
            <v>Mueble Rack de 19"</v>
          </cell>
        </row>
        <row r="246">
          <cell r="A246" t="str">
            <v>Punto de sonido de sala de capacitación</v>
          </cell>
        </row>
        <row r="248">
          <cell r="A248" t="str">
            <v>SISTEMA DE DETECCION DE INCENDIOS</v>
          </cell>
        </row>
        <row r="249">
          <cell r="A249" t="str">
            <v>Detector de humo análogo direccionable fotoeléctrico</v>
          </cell>
        </row>
        <row r="250">
          <cell r="A250" t="str">
            <v>Detector Térmico analogo direccionable.</v>
          </cell>
        </row>
        <row r="251">
          <cell r="A251" t="str">
            <v>Base para detector analogo direccionable.</v>
          </cell>
        </row>
        <row r="252">
          <cell r="A252" t="str">
            <v>Sirena con luz estrobo</v>
          </cell>
        </row>
        <row r="253">
          <cell r="A253" t="str">
            <v>Modulo de control para circuito NAC</v>
          </cell>
        </row>
        <row r="254">
          <cell r="A254" t="str">
            <v>Modulo de monitoreo de doble entrada.</v>
          </cell>
        </row>
        <row r="255">
          <cell r="A255" t="str">
            <v>Modulo de aislamiento de cortocircuito</v>
          </cell>
        </row>
        <row r="256">
          <cell r="A256" t="str">
            <v>Estacion manual direccionable, doble acción</v>
          </cell>
        </row>
        <row r="257">
          <cell r="A257" t="str">
            <v>Avisos de Salida</v>
          </cell>
        </row>
        <row r="258">
          <cell r="A258" t="str">
            <v>Lampara de emerguencia.</v>
          </cell>
        </row>
        <row r="259">
          <cell r="A259" t="str">
            <v>Central de Incendios direccionable 2 lazos</v>
          </cell>
        </row>
        <row r="260">
          <cell r="A260" t="str">
            <v xml:space="preserve">Fuente de alimentacion 6.5 (12DC/24DC) </v>
          </cell>
        </row>
        <row r="261">
          <cell r="A261" t="str">
            <v>Fuente de alimentación primaria 3.5 A</v>
          </cell>
        </row>
        <row r="262">
          <cell r="A262" t="str">
            <v>Interfaz de RED RS232</v>
          </cell>
        </row>
        <row r="263">
          <cell r="A263" t="str">
            <v>Interfaz de RED RS485</v>
          </cell>
        </row>
        <row r="264">
          <cell r="A264" t="str">
            <v>Gabinete metalico con tapa</v>
          </cell>
        </row>
        <row r="265">
          <cell r="A265" t="str">
            <v>BMS Interfaz MODBUS</v>
          </cell>
        </row>
        <row r="266">
          <cell r="A266" t="str">
            <v>Panel Anunciador remoto</v>
          </cell>
        </row>
        <row r="267">
          <cell r="A267" t="str">
            <v>Detector de Monóxido de carbono CO</v>
          </cell>
        </row>
        <row r="268">
          <cell r="A268" t="str">
            <v>SISTEMA DE AUDIO</v>
          </cell>
        </row>
        <row r="269">
          <cell r="A269" t="str">
            <v>Amplificador de 240 W</v>
          </cell>
        </row>
        <row r="270">
          <cell r="A270" t="str">
            <v>Estacion remota con microfono de alta fidelidad</v>
          </cell>
        </row>
        <row r="271">
          <cell r="A271" t="str">
            <v>Parlantes de cielo falso de 1, 3 6W</v>
          </cell>
        </row>
        <row r="272">
          <cell r="A272" t="str">
            <v>Control de Volumen (atenuador)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89"/>
  <sheetViews>
    <sheetView zoomScale="86" zoomScaleNormal="86" workbookViewId="0">
      <selection activeCell="B1" sqref="B1:G1"/>
    </sheetView>
  </sheetViews>
  <sheetFormatPr baseColWidth="10" defaultRowHeight="15"/>
  <cols>
    <col min="1" max="1" width="1.5703125" style="99" customWidth="1"/>
    <col min="2" max="2" width="6.28515625" style="99" customWidth="1"/>
    <col min="3" max="3" width="36.140625" style="99" bestFit="1" customWidth="1"/>
    <col min="4" max="6" width="15.7109375" style="99" customWidth="1"/>
    <col min="7" max="7" width="17.140625" style="99" customWidth="1"/>
    <col min="8" max="10" width="11.42578125" style="99"/>
    <col min="11" max="11" width="12.85546875" style="99" customWidth="1"/>
    <col min="12" max="12" width="0" style="99" hidden="1" customWidth="1"/>
    <col min="13" max="16384" width="11.42578125" style="99"/>
  </cols>
  <sheetData>
    <row r="1" spans="1:20" ht="21">
      <c r="B1" s="275" t="s">
        <v>701</v>
      </c>
      <c r="C1" s="275"/>
      <c r="D1" s="275"/>
      <c r="E1" s="275"/>
      <c r="F1" s="275"/>
      <c r="G1" s="275"/>
    </row>
    <row r="2" spans="1:20" ht="15.75">
      <c r="H2" s="101"/>
      <c r="I2" s="101"/>
      <c r="J2" s="101"/>
      <c r="K2" s="101"/>
      <c r="L2" s="101"/>
      <c r="M2" s="101"/>
      <c r="N2" s="101"/>
      <c r="O2" s="102"/>
      <c r="P2" s="102"/>
      <c r="Q2" s="102"/>
      <c r="R2" s="102"/>
      <c r="S2" s="102"/>
      <c r="T2" s="102"/>
    </row>
    <row r="3" spans="1:20" ht="15.75" customHeight="1">
      <c r="C3" s="99" t="s">
        <v>0</v>
      </c>
      <c r="D3" s="99" t="s">
        <v>119</v>
      </c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</row>
    <row r="4" spans="1:20" ht="15.75">
      <c r="C4" s="99" t="s">
        <v>1</v>
      </c>
      <c r="D4" s="101">
        <v>870000</v>
      </c>
      <c r="F4" s="99" t="s">
        <v>50</v>
      </c>
      <c r="G4" s="104" t="s">
        <v>4</v>
      </c>
      <c r="H4" s="101"/>
      <c r="I4" s="101"/>
      <c r="J4" s="101"/>
      <c r="K4" s="101"/>
      <c r="L4" s="101"/>
      <c r="M4" s="101"/>
      <c r="N4" s="101"/>
      <c r="O4" s="102"/>
      <c r="P4" s="102"/>
      <c r="Q4" s="102"/>
      <c r="R4" s="102"/>
      <c r="S4" s="102"/>
      <c r="T4" s="102"/>
    </row>
    <row r="5" spans="1:20" ht="15.75">
      <c r="C5" s="99" t="s">
        <v>2</v>
      </c>
      <c r="D5" s="104" t="s">
        <v>3</v>
      </c>
      <c r="F5" s="99" t="s">
        <v>51</v>
      </c>
      <c r="G5" s="104" t="s">
        <v>120</v>
      </c>
      <c r="H5" s="101"/>
      <c r="I5" s="101"/>
      <c r="J5" s="101"/>
      <c r="K5" s="101"/>
      <c r="L5" s="101"/>
      <c r="M5" s="101"/>
      <c r="N5" s="101"/>
      <c r="O5" s="102"/>
      <c r="P5" s="102"/>
      <c r="Q5" s="102"/>
      <c r="R5" s="102"/>
      <c r="S5" s="102"/>
      <c r="T5" s="102"/>
    </row>
    <row r="6" spans="1:20" ht="15.75">
      <c r="A6" s="99" t="s">
        <v>124</v>
      </c>
      <c r="F6" s="99" t="s">
        <v>53</v>
      </c>
      <c r="G6" s="104" t="s">
        <v>116</v>
      </c>
      <c r="H6" s="101"/>
      <c r="I6" s="101"/>
      <c r="J6" s="101"/>
      <c r="K6" s="101"/>
      <c r="L6" s="101"/>
      <c r="M6" s="101"/>
      <c r="N6" s="101"/>
      <c r="O6" s="102"/>
      <c r="P6" s="102"/>
      <c r="Q6" s="102"/>
      <c r="R6" s="102"/>
      <c r="S6" s="102"/>
      <c r="T6" s="102"/>
    </row>
    <row r="8" spans="1:20" ht="96" customHeight="1">
      <c r="B8" s="105" t="s">
        <v>31</v>
      </c>
      <c r="C8" s="105" t="s">
        <v>12</v>
      </c>
      <c r="D8" s="106" t="s">
        <v>121</v>
      </c>
      <c r="E8" s="125" t="s">
        <v>122</v>
      </c>
      <c r="F8" s="125" t="s">
        <v>123</v>
      </c>
      <c r="G8" s="106" t="s">
        <v>127</v>
      </c>
    </row>
    <row r="9" spans="1:20" ht="20.100000000000001" customHeight="1">
      <c r="B9" s="107">
        <v>1</v>
      </c>
      <c r="C9" s="108" t="s">
        <v>29</v>
      </c>
      <c r="D9" s="109" t="s">
        <v>74</v>
      </c>
      <c r="E9" s="109" t="s">
        <v>74</v>
      </c>
      <c r="F9" s="109" t="s">
        <v>74</v>
      </c>
      <c r="G9" s="109"/>
    </row>
    <row r="10" spans="1:20" ht="20.100000000000001" customHeight="1">
      <c r="B10" s="107">
        <v>2</v>
      </c>
      <c r="C10" s="108" t="s">
        <v>30</v>
      </c>
      <c r="D10" s="109" t="s">
        <v>74</v>
      </c>
      <c r="E10" s="109" t="s">
        <v>74</v>
      </c>
      <c r="F10" s="109" t="s">
        <v>74</v>
      </c>
      <c r="G10" s="109"/>
    </row>
    <row r="11" spans="1:20" ht="20.100000000000001" customHeight="1">
      <c r="B11" s="107">
        <v>3</v>
      </c>
      <c r="C11" s="108" t="s">
        <v>32</v>
      </c>
      <c r="D11" s="109" t="s">
        <v>74</v>
      </c>
      <c r="E11" s="109" t="s">
        <v>74</v>
      </c>
      <c r="F11" s="109" t="s">
        <v>74</v>
      </c>
      <c r="G11" s="109"/>
    </row>
    <row r="12" spans="1:20" ht="20.100000000000001" customHeight="1">
      <c r="B12" s="107">
        <v>4</v>
      </c>
      <c r="C12" s="108" t="s">
        <v>33</v>
      </c>
      <c r="D12" s="109" t="s">
        <v>74</v>
      </c>
      <c r="E12" s="109" t="s">
        <v>74</v>
      </c>
      <c r="F12" s="109" t="s">
        <v>74</v>
      </c>
      <c r="G12" s="109"/>
    </row>
    <row r="13" spans="1:20" ht="45" customHeight="1">
      <c r="B13" s="107">
        <v>5</v>
      </c>
      <c r="C13" s="108" t="s">
        <v>34</v>
      </c>
      <c r="D13" s="109" t="s">
        <v>125</v>
      </c>
      <c r="E13" s="109" t="s">
        <v>74</v>
      </c>
      <c r="F13" s="109" t="s">
        <v>74</v>
      </c>
      <c r="G13" s="123" t="s">
        <v>126</v>
      </c>
    </row>
    <row r="14" spans="1:20" ht="20.100000000000001" customHeight="1">
      <c r="B14" s="107">
        <v>6</v>
      </c>
      <c r="C14" s="108" t="s">
        <v>35</v>
      </c>
      <c r="D14" s="109" t="s">
        <v>74</v>
      </c>
      <c r="E14" s="109" t="s">
        <v>74</v>
      </c>
      <c r="F14" s="109" t="s">
        <v>74</v>
      </c>
      <c r="G14" s="109"/>
    </row>
    <row r="15" spans="1:20" ht="20.100000000000001" customHeight="1">
      <c r="B15" s="107">
        <v>7</v>
      </c>
      <c r="C15" s="108" t="s">
        <v>36</v>
      </c>
      <c r="D15" s="110" t="s">
        <v>74</v>
      </c>
      <c r="E15" s="110" t="s">
        <v>74</v>
      </c>
      <c r="F15" s="109" t="s">
        <v>74</v>
      </c>
      <c r="G15" s="109"/>
    </row>
    <row r="16" spans="1:20" ht="20.100000000000001" customHeight="1">
      <c r="B16" s="107">
        <v>8</v>
      </c>
      <c r="C16" s="126" t="s">
        <v>37</v>
      </c>
      <c r="D16" s="127" t="s">
        <v>74</v>
      </c>
      <c r="E16" s="109" t="s">
        <v>74</v>
      </c>
      <c r="F16" s="109" t="s">
        <v>74</v>
      </c>
      <c r="G16" s="109"/>
    </row>
    <row r="17" spans="2:12" ht="20.100000000000001" customHeight="1">
      <c r="B17" s="107">
        <v>9</v>
      </c>
      <c r="C17" s="126" t="s">
        <v>38</v>
      </c>
      <c r="D17" s="127" t="s">
        <v>74</v>
      </c>
      <c r="E17" s="109" t="s">
        <v>74</v>
      </c>
      <c r="F17" s="109" t="s">
        <v>74</v>
      </c>
      <c r="G17" s="109"/>
    </row>
    <row r="18" spans="2:12" ht="20.100000000000001" customHeight="1">
      <c r="B18" s="107">
        <v>10</v>
      </c>
      <c r="C18" s="108" t="s">
        <v>39</v>
      </c>
      <c r="D18" s="109" t="s">
        <v>74</v>
      </c>
      <c r="E18" s="109" t="s">
        <v>74</v>
      </c>
      <c r="F18" s="109" t="s">
        <v>74</v>
      </c>
      <c r="G18" s="109"/>
    </row>
    <row r="19" spans="2:12" ht="20.100000000000001" customHeight="1">
      <c r="B19" s="107">
        <v>11</v>
      </c>
      <c r="C19" s="108" t="s">
        <v>40</v>
      </c>
      <c r="D19" s="109" t="s">
        <v>74</v>
      </c>
      <c r="E19" s="109" t="s">
        <v>74</v>
      </c>
      <c r="F19" s="109" t="s">
        <v>74</v>
      </c>
      <c r="G19" s="109"/>
    </row>
    <row r="20" spans="2:12" ht="20.100000000000001" customHeight="1">
      <c r="B20" s="107">
        <v>12</v>
      </c>
      <c r="C20" s="108" t="s">
        <v>41</v>
      </c>
      <c r="D20" s="109" t="s">
        <v>74</v>
      </c>
      <c r="E20" s="109" t="s">
        <v>74</v>
      </c>
      <c r="F20" s="109" t="s">
        <v>74</v>
      </c>
      <c r="G20" s="109"/>
    </row>
    <row r="21" spans="2:12" ht="20.100000000000001" customHeight="1">
      <c r="B21" s="107" t="s">
        <v>27</v>
      </c>
      <c r="C21" s="108" t="s">
        <v>42</v>
      </c>
      <c r="D21" s="109" t="s">
        <v>74</v>
      </c>
      <c r="E21" s="109" t="s">
        <v>74</v>
      </c>
      <c r="F21" s="109" t="s">
        <v>74</v>
      </c>
      <c r="G21" s="109"/>
    </row>
    <row r="22" spans="2:12" ht="20.100000000000001" customHeight="1">
      <c r="B22" s="107" t="s">
        <v>28</v>
      </c>
      <c r="C22" s="108" t="s">
        <v>43</v>
      </c>
      <c r="D22" s="109" t="s">
        <v>74</v>
      </c>
      <c r="E22" s="109" t="s">
        <v>74</v>
      </c>
      <c r="F22" s="109" t="s">
        <v>74</v>
      </c>
      <c r="G22" s="109"/>
    </row>
    <row r="23" spans="2:12" ht="20.100000000000001" customHeight="1">
      <c r="B23" s="107">
        <v>14</v>
      </c>
      <c r="C23" s="108" t="s">
        <v>44</v>
      </c>
      <c r="D23" s="109" t="s">
        <v>74</v>
      </c>
      <c r="E23" s="109" t="s">
        <v>74</v>
      </c>
      <c r="F23" s="109" t="s">
        <v>74</v>
      </c>
      <c r="G23" s="109"/>
    </row>
    <row r="24" spans="2:12" ht="20.100000000000001" customHeight="1">
      <c r="B24" s="107">
        <v>15</v>
      </c>
      <c r="C24" s="108" t="s">
        <v>45</v>
      </c>
      <c r="D24" s="109" t="s">
        <v>74</v>
      </c>
      <c r="E24" s="109" t="s">
        <v>74</v>
      </c>
      <c r="F24" s="109" t="s">
        <v>74</v>
      </c>
      <c r="G24" s="109"/>
    </row>
    <row r="25" spans="2:12" ht="20.100000000000001" customHeight="1">
      <c r="B25" s="107">
        <v>16</v>
      </c>
      <c r="C25" s="108" t="s">
        <v>46</v>
      </c>
      <c r="D25" s="109" t="s">
        <v>74</v>
      </c>
      <c r="E25" s="109" t="s">
        <v>74</v>
      </c>
      <c r="F25" s="109" t="s">
        <v>74</v>
      </c>
      <c r="G25" s="109"/>
    </row>
    <row r="26" spans="2:12" ht="20.100000000000001" customHeight="1">
      <c r="B26" s="107">
        <v>17</v>
      </c>
      <c r="C26" s="108" t="s">
        <v>47</v>
      </c>
      <c r="D26" s="109" t="s">
        <v>74</v>
      </c>
      <c r="E26" s="109" t="s">
        <v>74</v>
      </c>
      <c r="F26" s="109" t="s">
        <v>74</v>
      </c>
      <c r="G26" s="109"/>
    </row>
    <row r="27" spans="2:12" ht="20.100000000000001" customHeight="1">
      <c r="B27" s="108"/>
      <c r="C27" s="108"/>
      <c r="D27" s="108"/>
      <c r="E27" s="108"/>
      <c r="F27" s="108"/>
      <c r="G27" s="108"/>
    </row>
    <row r="28" spans="2:12" ht="54" customHeight="1">
      <c r="B28" s="111"/>
      <c r="C28" s="111" t="s">
        <v>49</v>
      </c>
      <c r="D28" s="112" t="s">
        <v>125</v>
      </c>
      <c r="E28" s="112" t="s">
        <v>74</v>
      </c>
      <c r="F28" s="112" t="s">
        <v>74</v>
      </c>
      <c r="G28" s="124" t="s">
        <v>128</v>
      </c>
    </row>
    <row r="29" spans="2:12" s="98" customFormat="1" ht="20.100000000000001" customHeight="1">
      <c r="B29" s="282" t="s">
        <v>54</v>
      </c>
      <c r="C29" s="113" t="s">
        <v>129</v>
      </c>
      <c r="D29" s="114" t="s">
        <v>74</v>
      </c>
      <c r="E29" s="114" t="s">
        <v>74</v>
      </c>
      <c r="F29" s="114" t="s">
        <v>74</v>
      </c>
      <c r="G29" s="114"/>
    </row>
    <row r="30" spans="2:12" s="98" customFormat="1" ht="20.100000000000001" customHeight="1">
      <c r="B30" s="283"/>
      <c r="C30" s="113" t="s">
        <v>75</v>
      </c>
      <c r="D30" s="114" t="s">
        <v>74</v>
      </c>
      <c r="E30" s="114" t="s">
        <v>74</v>
      </c>
      <c r="F30" s="114" t="s">
        <v>74</v>
      </c>
      <c r="G30" s="114"/>
      <c r="K30" s="131">
        <v>1758113.31</v>
      </c>
    </row>
    <row r="31" spans="2:12" s="98" customFormat="1" ht="20.100000000000001" customHeight="1">
      <c r="B31" s="283"/>
      <c r="C31" s="113" t="s">
        <v>76</v>
      </c>
      <c r="D31" s="114" t="s">
        <v>74</v>
      </c>
      <c r="E31" s="114" t="s">
        <v>74</v>
      </c>
      <c r="F31" s="114" t="s">
        <v>74</v>
      </c>
      <c r="G31" s="114"/>
      <c r="K31" s="131">
        <v>181237.27</v>
      </c>
      <c r="L31" s="98">
        <f>M31</f>
        <v>0</v>
      </c>
    </row>
    <row r="32" spans="2:12" s="98" customFormat="1" ht="20.100000000000001" customHeight="1">
      <c r="B32" s="283"/>
      <c r="C32" s="113" t="s">
        <v>130</v>
      </c>
      <c r="D32" s="114" t="s">
        <v>74</v>
      </c>
      <c r="E32" s="114" t="s">
        <v>74</v>
      </c>
      <c r="F32" s="114" t="s">
        <v>74</v>
      </c>
      <c r="G32" s="114"/>
      <c r="K32" s="131">
        <f>K30/K31</f>
        <v>9.7006168212531563</v>
      </c>
    </row>
    <row r="33" spans="2:7" s="98" customFormat="1" ht="20.100000000000001" customHeight="1">
      <c r="B33" s="283"/>
      <c r="C33" s="113" t="s">
        <v>131</v>
      </c>
      <c r="D33" s="110" t="s">
        <v>74</v>
      </c>
      <c r="E33" s="110" t="s">
        <v>74</v>
      </c>
      <c r="F33" s="114" t="s">
        <v>74</v>
      </c>
      <c r="G33" s="114"/>
    </row>
    <row r="34" spans="2:7" s="98" customFormat="1" ht="20.100000000000001" customHeight="1">
      <c r="B34" s="283"/>
      <c r="C34" s="113" t="s">
        <v>132</v>
      </c>
      <c r="D34" s="114" t="s">
        <v>74</v>
      </c>
      <c r="E34" s="114" t="s">
        <v>74</v>
      </c>
      <c r="F34" s="114" t="s">
        <v>74</v>
      </c>
      <c r="G34" s="114"/>
    </row>
    <row r="35" spans="2:7" s="98" customFormat="1" ht="20.100000000000001" customHeight="1">
      <c r="B35" s="283"/>
      <c r="C35" s="113" t="s">
        <v>133</v>
      </c>
      <c r="D35" s="114" t="s">
        <v>74</v>
      </c>
      <c r="E35" s="114" t="s">
        <v>74</v>
      </c>
      <c r="F35" s="114" t="s">
        <v>74</v>
      </c>
      <c r="G35" s="114"/>
    </row>
    <row r="36" spans="2:7" s="98" customFormat="1" ht="20.100000000000001" customHeight="1">
      <c r="B36" s="283"/>
      <c r="C36" s="113" t="s">
        <v>134</v>
      </c>
      <c r="D36" s="114" t="s">
        <v>74</v>
      </c>
      <c r="E36" s="114" t="s">
        <v>74</v>
      </c>
      <c r="F36" s="114" t="s">
        <v>74</v>
      </c>
      <c r="G36" s="114"/>
    </row>
    <row r="37" spans="2:7" s="98" customFormat="1" ht="20.100000000000001" customHeight="1">
      <c r="B37" s="283"/>
      <c r="C37" s="113"/>
      <c r="D37" s="114"/>
      <c r="E37" s="114"/>
      <c r="F37" s="114"/>
      <c r="G37" s="114"/>
    </row>
    <row r="38" spans="2:7" s="98" customFormat="1" ht="20.100000000000001" customHeight="1">
      <c r="B38" s="283"/>
      <c r="C38" s="113"/>
      <c r="D38" s="114"/>
      <c r="E38" s="114"/>
      <c r="F38" s="114"/>
      <c r="G38" s="114"/>
    </row>
    <row r="39" spans="2:7" s="98" customFormat="1" ht="20.100000000000001" customHeight="1">
      <c r="B39" s="283"/>
      <c r="C39" s="113"/>
      <c r="D39" s="114"/>
      <c r="E39" s="114"/>
      <c r="F39" s="114"/>
      <c r="G39" s="114"/>
    </row>
    <row r="40" spans="2:7" s="98" customFormat="1" ht="20.100000000000001" customHeight="1">
      <c r="B40" s="283"/>
      <c r="C40" s="113"/>
      <c r="D40" s="114"/>
      <c r="E40" s="114"/>
      <c r="F40" s="114"/>
      <c r="G40" s="114"/>
    </row>
    <row r="41" spans="2:7" s="98" customFormat="1" ht="20.100000000000001" customHeight="1">
      <c r="B41" s="283"/>
      <c r="C41" s="113"/>
      <c r="D41" s="114"/>
      <c r="E41" s="114"/>
      <c r="F41" s="114"/>
      <c r="G41" s="114"/>
    </row>
    <row r="42" spans="2:7" s="98" customFormat="1" ht="20.100000000000001" customHeight="1">
      <c r="B42" s="284"/>
      <c r="C42" s="113"/>
      <c r="D42" s="114"/>
      <c r="E42" s="114"/>
      <c r="F42" s="114"/>
      <c r="G42" s="114"/>
    </row>
    <row r="43" spans="2:7" s="98" customFormat="1" ht="20.100000000000001" customHeight="1">
      <c r="B43" s="278" t="s">
        <v>11</v>
      </c>
      <c r="C43" s="111" t="s">
        <v>9</v>
      </c>
      <c r="D43" s="112" t="s">
        <v>74</v>
      </c>
      <c r="E43" s="112" t="s">
        <v>125</v>
      </c>
      <c r="F43" s="112" t="s">
        <v>74</v>
      </c>
      <c r="G43" s="112"/>
    </row>
    <row r="44" spans="2:7" s="98" customFormat="1" ht="20.100000000000001" customHeight="1">
      <c r="B44" s="278"/>
      <c r="C44" s="111" t="s">
        <v>10</v>
      </c>
      <c r="D44" s="112" t="s">
        <v>125</v>
      </c>
      <c r="E44" s="112" t="s">
        <v>74</v>
      </c>
      <c r="F44" s="112" t="s">
        <v>125</v>
      </c>
      <c r="G44" s="112"/>
    </row>
    <row r="45" spans="2:7" s="98" customFormat="1" ht="20.100000000000001" customHeight="1">
      <c r="B45" s="278"/>
      <c r="C45" s="111" t="s">
        <v>24</v>
      </c>
      <c r="D45" s="112" t="s">
        <v>125</v>
      </c>
      <c r="E45" s="112" t="s">
        <v>74</v>
      </c>
      <c r="F45" s="112" t="s">
        <v>125</v>
      </c>
      <c r="G45" s="112"/>
    </row>
    <row r="46" spans="2:7" s="98" customFormat="1" ht="20.100000000000001" customHeight="1">
      <c r="B46" s="279" t="s">
        <v>55</v>
      </c>
      <c r="C46" s="113" t="s">
        <v>56</v>
      </c>
      <c r="D46" s="114" t="s">
        <v>74</v>
      </c>
      <c r="E46" s="114" t="s">
        <v>74</v>
      </c>
      <c r="F46" s="114" t="s">
        <v>74</v>
      </c>
      <c r="G46" s="114"/>
    </row>
    <row r="47" spans="2:7" s="98" customFormat="1" ht="20.100000000000001" customHeight="1">
      <c r="B47" s="280"/>
      <c r="C47" s="113" t="s">
        <v>57</v>
      </c>
      <c r="D47" s="114" t="s">
        <v>74</v>
      </c>
      <c r="E47" s="114" t="s">
        <v>74</v>
      </c>
      <c r="F47" s="114" t="s">
        <v>74</v>
      </c>
      <c r="G47" s="114"/>
    </row>
    <row r="48" spans="2:7" s="98" customFormat="1" ht="20.100000000000001" customHeight="1">
      <c r="B48" s="280"/>
      <c r="C48" s="113" t="s">
        <v>58</v>
      </c>
      <c r="D48" s="114" t="s">
        <v>74</v>
      </c>
      <c r="E48" s="114" t="s">
        <v>74</v>
      </c>
      <c r="F48" s="114" t="s">
        <v>74</v>
      </c>
      <c r="G48" s="114"/>
    </row>
    <row r="49" spans="2:7" s="98" customFormat="1" ht="20.100000000000001" customHeight="1">
      <c r="B49" s="281"/>
      <c r="C49" s="113" t="s">
        <v>59</v>
      </c>
      <c r="D49" s="114" t="s">
        <v>74</v>
      </c>
      <c r="E49" s="114" t="s">
        <v>74</v>
      </c>
      <c r="F49" s="114" t="s">
        <v>74</v>
      </c>
      <c r="G49" s="114"/>
    </row>
    <row r="50" spans="2:7" ht="20.100000000000001" customHeight="1">
      <c r="B50" s="115"/>
      <c r="C50" s="116"/>
      <c r="D50" s="117"/>
      <c r="E50" s="117"/>
      <c r="F50" s="117"/>
      <c r="G50" s="117"/>
    </row>
    <row r="51" spans="2:7" ht="20.100000000000001" customHeight="1">
      <c r="B51" s="276" t="s">
        <v>52</v>
      </c>
      <c r="C51" s="277"/>
      <c r="D51" s="118"/>
      <c r="E51" s="118"/>
      <c r="F51" s="118"/>
      <c r="G51" s="118"/>
    </row>
    <row r="52" spans="2:7" ht="20.100000000000001" customHeight="1">
      <c r="B52" s="119"/>
      <c r="C52" s="120"/>
      <c r="D52" s="121"/>
      <c r="E52" s="121"/>
      <c r="F52" s="121"/>
      <c r="G52" s="121"/>
    </row>
    <row r="57" spans="2:7">
      <c r="D57" s="122"/>
      <c r="E57" s="122"/>
    </row>
    <row r="58" spans="2:7">
      <c r="D58" s="286" t="s">
        <v>106</v>
      </c>
      <c r="E58" s="286"/>
    </row>
    <row r="59" spans="2:7">
      <c r="D59" s="286" t="s">
        <v>107</v>
      </c>
      <c r="E59" s="286"/>
    </row>
    <row r="63" spans="2:7">
      <c r="C63" s="122"/>
      <c r="F63" s="122"/>
      <c r="G63" s="122"/>
    </row>
    <row r="64" spans="2:7">
      <c r="C64" s="104" t="s">
        <v>108</v>
      </c>
      <c r="F64" s="285" t="s">
        <v>109</v>
      </c>
      <c r="G64" s="285"/>
    </row>
    <row r="65" spans="3:7">
      <c r="C65" s="104" t="s">
        <v>111</v>
      </c>
      <c r="F65" s="286" t="s">
        <v>110</v>
      </c>
      <c r="G65" s="286"/>
    </row>
    <row r="70" spans="3:7">
      <c r="C70" s="122"/>
      <c r="F70" s="122"/>
      <c r="G70" s="122"/>
    </row>
    <row r="71" spans="3:7">
      <c r="C71" s="104" t="s">
        <v>113</v>
      </c>
      <c r="F71" s="285" t="s">
        <v>114</v>
      </c>
      <c r="G71" s="285"/>
    </row>
    <row r="72" spans="3:7">
      <c r="C72" s="104" t="s">
        <v>112</v>
      </c>
      <c r="F72" s="286" t="s">
        <v>115</v>
      </c>
      <c r="G72" s="286"/>
    </row>
    <row r="76" spans="3:7">
      <c r="D76" s="98"/>
      <c r="E76" s="98"/>
      <c r="F76" s="98"/>
      <c r="G76" s="98"/>
    </row>
    <row r="78" spans="3:7">
      <c r="E78" s="99">
        <f>E82/E81</f>
        <v>1.4073920454219142</v>
      </c>
      <c r="F78" s="99">
        <f>F82/F81</f>
        <v>1.7682812503655856</v>
      </c>
    </row>
    <row r="79" spans="3:7">
      <c r="E79" s="99">
        <f>E83/E84</f>
        <v>0.3839348995216757</v>
      </c>
      <c r="F79" s="99">
        <f>F83/F84</f>
        <v>0.62618447802400357</v>
      </c>
    </row>
    <row r="80" spans="3:7">
      <c r="E80" s="99">
        <f>E85/E83</f>
        <v>1.60460823240046</v>
      </c>
      <c r="F80" s="99">
        <f>F85/F83</f>
        <v>0.59697347202794582</v>
      </c>
    </row>
    <row r="81" spans="3:6">
      <c r="C81" s="99" t="s">
        <v>96</v>
      </c>
      <c r="E81" s="99">
        <v>386548.22</v>
      </c>
      <c r="F81" s="99">
        <v>3825199.65</v>
      </c>
    </row>
    <row r="82" spans="3:6">
      <c r="C82" s="99" t="s">
        <v>97</v>
      </c>
      <c r="E82" s="99">
        <v>544024.89</v>
      </c>
      <c r="F82" s="99">
        <v>6764028.8200000003</v>
      </c>
    </row>
    <row r="83" spans="3:6">
      <c r="C83" s="99" t="s">
        <v>98</v>
      </c>
      <c r="E83" s="99">
        <v>751855.31</v>
      </c>
      <c r="F83" s="99">
        <v>6591654.2599999998</v>
      </c>
    </row>
    <row r="84" spans="3:6">
      <c r="C84" s="99" t="s">
        <v>94</v>
      </c>
      <c r="E84" s="99">
        <v>1958288.53</v>
      </c>
      <c r="F84" s="99">
        <v>10526696.99</v>
      </c>
    </row>
    <row r="85" spans="3:6">
      <c r="C85" s="99" t="s">
        <v>95</v>
      </c>
      <c r="E85" s="99">
        <v>1206433.22</v>
      </c>
      <c r="F85" s="99">
        <v>3935042.73</v>
      </c>
    </row>
    <row r="89" spans="3:6">
      <c r="E89" s="99">
        <v>99.302999999999997</v>
      </c>
    </row>
  </sheetData>
  <mergeCells count="11">
    <mergeCell ref="F71:G71"/>
    <mergeCell ref="F64:G64"/>
    <mergeCell ref="F65:G65"/>
    <mergeCell ref="F72:G72"/>
    <mergeCell ref="D58:E58"/>
    <mergeCell ref="D59:E59"/>
    <mergeCell ref="B1:G1"/>
    <mergeCell ref="B51:C51"/>
    <mergeCell ref="B43:B45"/>
    <mergeCell ref="B46:B49"/>
    <mergeCell ref="B29:B42"/>
  </mergeCells>
  <pageMargins left="0.70866141732283472" right="0.70866141732283472" top="0.74803149606299213" bottom="0.74803149606299213" header="0.31496062992125984" footer="0.31496062992125984"/>
  <pageSetup paperSize="9" scale="8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U45"/>
  <sheetViews>
    <sheetView topLeftCell="A3" workbookViewId="0">
      <selection activeCell="E9" sqref="E9"/>
    </sheetView>
  </sheetViews>
  <sheetFormatPr baseColWidth="10" defaultRowHeight="15"/>
  <cols>
    <col min="1" max="1" width="1.5703125" style="28" customWidth="1"/>
    <col min="2" max="2" width="9.140625" style="28" customWidth="1"/>
    <col min="3" max="3" width="36.140625" style="28" bestFit="1" customWidth="1"/>
    <col min="4" max="4" width="6.42578125" style="28" customWidth="1"/>
    <col min="5" max="8" width="15.7109375" style="28" customWidth="1"/>
    <col min="9" max="16384" width="11.42578125" style="28"/>
  </cols>
  <sheetData>
    <row r="1" spans="2:21" ht="21">
      <c r="B1" s="289" t="str">
        <f>'Etapa 1'!B1:G1</f>
        <v>LICO - GPI - 0007 - 2012 (ETAPA I: CHECKLIST)</v>
      </c>
      <c r="C1" s="289"/>
      <c r="D1" s="289"/>
      <c r="E1" s="289"/>
      <c r="F1" s="289"/>
      <c r="G1" s="289"/>
      <c r="H1" s="289"/>
    </row>
    <row r="2" spans="2:21" ht="15.75">
      <c r="I2" s="29"/>
      <c r="J2" s="29"/>
      <c r="K2" s="29"/>
      <c r="L2" s="29"/>
      <c r="M2" s="29"/>
      <c r="N2" s="29"/>
      <c r="O2" s="29"/>
      <c r="P2" s="30"/>
      <c r="Q2" s="30"/>
      <c r="R2" s="30"/>
      <c r="S2" s="30"/>
      <c r="T2" s="30"/>
      <c r="U2" s="30"/>
    </row>
    <row r="3" spans="2:21" ht="15.75" customHeight="1">
      <c r="C3" s="28" t="s">
        <v>0</v>
      </c>
      <c r="E3" t="str">
        <f>'Etapa 1'!D3</f>
        <v>CONSTRUCCI{ON DEL EDIFICIO "CENTRO DE INTEGRACIÓN PROVINCIAL"</v>
      </c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</row>
    <row r="4" spans="2:21" ht="15.75">
      <c r="C4" s="28" t="s">
        <v>1</v>
      </c>
      <c r="E4" s="27">
        <f>'Etapa 1'!D4</f>
        <v>870000</v>
      </c>
      <c r="F4"/>
      <c r="G4" t="s">
        <v>50</v>
      </c>
      <c r="H4" s="22" t="str">
        <f>'Etapa 1'!G4</f>
        <v>Total</v>
      </c>
      <c r="I4" s="29"/>
      <c r="J4" s="29"/>
      <c r="K4" s="29"/>
      <c r="L4" s="29"/>
      <c r="M4" s="29"/>
      <c r="N4" s="29"/>
      <c r="O4" s="29"/>
      <c r="P4" s="30"/>
      <c r="Q4" s="30"/>
      <c r="R4" s="30"/>
      <c r="S4" s="30"/>
      <c r="T4" s="30"/>
      <c r="U4" s="30"/>
    </row>
    <row r="5" spans="2:21" ht="15.75">
      <c r="C5" s="28" t="s">
        <v>2</v>
      </c>
      <c r="E5" s="22" t="s">
        <v>3</v>
      </c>
      <c r="F5"/>
      <c r="G5" t="s">
        <v>51</v>
      </c>
      <c r="H5" s="87" t="str">
        <f>'Etapa 1'!G5</f>
        <v>300 días</v>
      </c>
      <c r="I5" s="32"/>
      <c r="J5" s="32"/>
      <c r="K5" s="32"/>
      <c r="L5" s="32"/>
      <c r="M5" s="32"/>
      <c r="N5" s="32"/>
      <c r="O5" s="32"/>
      <c r="P5" s="30"/>
      <c r="Q5" s="30"/>
      <c r="R5" s="30"/>
      <c r="S5" s="30"/>
      <c r="T5" s="30"/>
      <c r="U5" s="30"/>
    </row>
    <row r="6" spans="2:21" ht="15.75">
      <c r="E6"/>
      <c r="F6"/>
      <c r="G6" t="s">
        <v>53</v>
      </c>
      <c r="H6" s="87" t="str">
        <f>'Etapa 1'!G6</f>
        <v>90 días</v>
      </c>
      <c r="I6" s="29"/>
      <c r="J6" s="29"/>
      <c r="K6" s="29"/>
      <c r="L6" s="29"/>
      <c r="M6" s="29"/>
      <c r="N6" s="29"/>
      <c r="O6" s="29"/>
      <c r="P6" s="30"/>
      <c r="Q6" s="30"/>
      <c r="R6" s="30"/>
      <c r="S6" s="30"/>
      <c r="T6" s="30"/>
      <c r="U6" s="30"/>
    </row>
    <row r="8" spans="2:21" ht="87.75" customHeight="1">
      <c r="B8" s="36" t="s">
        <v>77</v>
      </c>
      <c r="C8" s="36" t="s">
        <v>12</v>
      </c>
      <c r="D8" s="37" t="s">
        <v>8</v>
      </c>
      <c r="E8" s="125" t="str">
        <f>'Etapa 1'!D8</f>
        <v>JAIC CÍA. LTDA.</v>
      </c>
      <c r="F8" s="21" t="str">
        <f>'Etapa 1'!E8</f>
        <v>BUENAÑO VINUEZA FAUSTO GERARDO</v>
      </c>
      <c r="G8" s="21" t="str">
        <f>'Etapa 1'!F8</f>
        <v>CONSTRUCTORA ANDRADE RODAS- VIP S.A.</v>
      </c>
      <c r="H8" s="21"/>
    </row>
    <row r="9" spans="2:21" ht="45" customHeight="1">
      <c r="B9" s="33" t="s">
        <v>60</v>
      </c>
      <c r="C9" s="34" t="s">
        <v>61</v>
      </c>
      <c r="D9" s="35">
        <v>30</v>
      </c>
      <c r="E9" s="73"/>
      <c r="F9" s="100">
        <f>'Exp. Similar'!H24</f>
        <v>11.87</v>
      </c>
      <c r="G9" s="73">
        <f>'Exp. Similar'!K24</f>
        <v>30</v>
      </c>
      <c r="H9" s="73"/>
    </row>
    <row r="10" spans="2:21" ht="45" customHeight="1">
      <c r="B10" s="33" t="s">
        <v>62</v>
      </c>
      <c r="C10" s="34" t="s">
        <v>67</v>
      </c>
      <c r="D10" s="35">
        <v>5</v>
      </c>
      <c r="E10" s="73"/>
      <c r="F10" s="100">
        <f>Metodologia!H19</f>
        <v>4</v>
      </c>
      <c r="G10" s="73">
        <f>Metodologia!J19</f>
        <v>4</v>
      </c>
      <c r="H10" s="73"/>
    </row>
    <row r="11" spans="2:21" ht="45" customHeight="1">
      <c r="B11" s="33" t="s">
        <v>63</v>
      </c>
      <c r="C11" s="34" t="s">
        <v>25</v>
      </c>
      <c r="D11" s="35">
        <v>15</v>
      </c>
      <c r="E11" s="73"/>
      <c r="F11" s="100">
        <f>'Exp. Técnico'!G79</f>
        <v>4.4935296436781611</v>
      </c>
      <c r="G11" s="73">
        <f>'Exp. Técnico'!J79</f>
        <v>14</v>
      </c>
      <c r="H11" s="73"/>
    </row>
    <row r="12" spans="2:21" ht="45" customHeight="1">
      <c r="B12" s="33" t="s">
        <v>64</v>
      </c>
      <c r="C12" s="34" t="s">
        <v>68</v>
      </c>
      <c r="D12" s="35">
        <v>10</v>
      </c>
      <c r="E12" s="73"/>
      <c r="F12" s="100">
        <v>10</v>
      </c>
      <c r="G12" s="73">
        <v>10</v>
      </c>
      <c r="H12" s="73"/>
    </row>
    <row r="13" spans="2:21" ht="45" customHeight="1">
      <c r="B13" s="33" t="s">
        <v>66</v>
      </c>
      <c r="C13" s="34" t="s">
        <v>6</v>
      </c>
      <c r="D13" s="35">
        <v>40</v>
      </c>
      <c r="E13" s="73"/>
      <c r="F13" s="100">
        <f>Ofertas!F37</f>
        <v>38.763854760878871</v>
      </c>
      <c r="G13" s="73">
        <f>Ofertas!F38</f>
        <v>40</v>
      </c>
      <c r="H13" s="73"/>
    </row>
    <row r="14" spans="2:21" ht="45" customHeight="1">
      <c r="B14" s="290" t="s">
        <v>65</v>
      </c>
      <c r="C14" s="291"/>
      <c r="D14" s="35">
        <f>SUM(D9:D13)</f>
        <v>100</v>
      </c>
      <c r="E14" s="73"/>
      <c r="F14" s="100">
        <f t="shared" ref="F14:G14" si="0">SUM(F9:F13)</f>
        <v>69.127384404557034</v>
      </c>
      <c r="G14" s="73">
        <f t="shared" si="0"/>
        <v>98</v>
      </c>
      <c r="H14" s="73"/>
    </row>
    <row r="20" spans="3:8">
      <c r="E20" s="88"/>
      <c r="F20" s="88"/>
    </row>
    <row r="21" spans="3:8">
      <c r="E21" s="287" t="s">
        <v>106</v>
      </c>
      <c r="F21" s="287"/>
    </row>
    <row r="22" spans="3:8">
      <c r="E22" s="287" t="s">
        <v>107</v>
      </c>
      <c r="F22" s="287"/>
    </row>
    <row r="24" spans="3:8">
      <c r="C24"/>
      <c r="D24"/>
      <c r="E24"/>
      <c r="F24"/>
    </row>
    <row r="25" spans="3:8">
      <c r="C25"/>
      <c r="D25"/>
      <c r="E25"/>
      <c r="F25"/>
    </row>
    <row r="26" spans="3:8">
      <c r="C26"/>
      <c r="D26"/>
      <c r="E26"/>
      <c r="F26"/>
    </row>
    <row r="27" spans="3:8">
      <c r="C27" s="88"/>
      <c r="D27"/>
      <c r="E27"/>
      <c r="G27" s="88"/>
      <c r="H27" s="88"/>
    </row>
    <row r="28" spans="3:8">
      <c r="C28" s="22" t="s">
        <v>108</v>
      </c>
      <c r="D28"/>
      <c r="E28"/>
      <c r="G28" s="288" t="s">
        <v>109</v>
      </c>
      <c r="H28" s="288"/>
    </row>
    <row r="29" spans="3:8">
      <c r="C29" s="22" t="s">
        <v>111</v>
      </c>
      <c r="D29"/>
      <c r="E29"/>
      <c r="G29" s="287" t="s">
        <v>110</v>
      </c>
      <c r="H29" s="287"/>
    </row>
    <row r="30" spans="3:8">
      <c r="C30"/>
      <c r="D30"/>
      <c r="E30"/>
      <c r="F30"/>
      <c r="G30"/>
    </row>
    <row r="31" spans="3:8">
      <c r="C31"/>
      <c r="D31"/>
      <c r="E31"/>
      <c r="F31"/>
      <c r="G31"/>
    </row>
    <row r="32" spans="3:8">
      <c r="C32"/>
      <c r="D32"/>
      <c r="E32"/>
      <c r="F32"/>
      <c r="G32"/>
    </row>
    <row r="33" spans="3:8">
      <c r="C33"/>
      <c r="D33"/>
      <c r="E33"/>
      <c r="F33"/>
      <c r="G33"/>
    </row>
    <row r="34" spans="3:8">
      <c r="C34" s="88"/>
      <c r="D34"/>
      <c r="E34"/>
      <c r="G34" s="88"/>
      <c r="H34" s="88"/>
    </row>
    <row r="35" spans="3:8">
      <c r="C35" s="22" t="s">
        <v>113</v>
      </c>
      <c r="D35"/>
      <c r="E35"/>
      <c r="G35" s="288" t="s">
        <v>114</v>
      </c>
      <c r="H35" s="288"/>
    </row>
    <row r="36" spans="3:8">
      <c r="C36" s="22" t="s">
        <v>112</v>
      </c>
      <c r="D36"/>
      <c r="E36"/>
      <c r="G36" s="287" t="s">
        <v>115</v>
      </c>
      <c r="H36" s="287"/>
    </row>
    <row r="44" spans="3:8">
      <c r="C44" s="28" t="s">
        <v>27</v>
      </c>
      <c r="F44" s="51">
        <v>99.302999999999997</v>
      </c>
      <c r="G44" s="28">
        <v>94.554000000000002</v>
      </c>
    </row>
    <row r="45" spans="3:8">
      <c r="C45" s="28" t="s">
        <v>28</v>
      </c>
      <c r="F45" s="28">
        <v>93.111999999999995</v>
      </c>
      <c r="G45" s="28">
        <v>93.111999999999995</v>
      </c>
    </row>
  </sheetData>
  <mergeCells count="8">
    <mergeCell ref="G29:H29"/>
    <mergeCell ref="G35:H35"/>
    <mergeCell ref="G36:H36"/>
    <mergeCell ref="B1:H1"/>
    <mergeCell ref="B14:C14"/>
    <mergeCell ref="E21:F21"/>
    <mergeCell ref="E22:F22"/>
    <mergeCell ref="G28:H28"/>
  </mergeCells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5:O24"/>
  <sheetViews>
    <sheetView topLeftCell="C4" zoomScaleSheetLayoutView="100" workbookViewId="0">
      <selection activeCell="E4" sqref="E4"/>
    </sheetView>
  </sheetViews>
  <sheetFormatPr baseColWidth="10" defaultRowHeight="15"/>
  <cols>
    <col min="1" max="1" width="3.85546875" customWidth="1"/>
    <col min="2" max="2" width="30.42578125" bestFit="1" customWidth="1"/>
    <col min="3" max="3" width="13.7109375" bestFit="1" customWidth="1"/>
    <col min="4" max="4" width="60.7109375" customWidth="1"/>
    <col min="5" max="5" width="11.7109375" bestFit="1" customWidth="1"/>
    <col min="6" max="6" width="10.140625" customWidth="1"/>
    <col min="7" max="7" width="60.7109375" customWidth="1"/>
    <col min="8" max="8" width="11.7109375" bestFit="1" customWidth="1"/>
    <col min="9" max="9" width="10.140625" customWidth="1"/>
    <col min="10" max="10" width="60.7109375" customWidth="1"/>
    <col min="11" max="11" width="12.7109375" bestFit="1" customWidth="1"/>
    <col min="12" max="12" width="10.140625" customWidth="1"/>
    <col min="13" max="13" width="60.7109375" customWidth="1"/>
    <col min="14" max="14" width="11.7109375" bestFit="1" customWidth="1"/>
    <col min="15" max="15" width="10.140625" customWidth="1"/>
  </cols>
  <sheetData>
    <row r="5" spans="2:15" s="51" customFormat="1" ht="24.95" customHeight="1">
      <c r="B5" s="49"/>
      <c r="C5" s="50"/>
      <c r="D5" s="292" t="str">
        <f>'Etapa 1'!D8</f>
        <v>JAIC CÍA. LTDA.</v>
      </c>
      <c r="E5" s="293"/>
      <c r="F5" s="294"/>
      <c r="G5" s="292" t="str">
        <f>'Etapa 1'!E8</f>
        <v>BUENAÑO VINUEZA FAUSTO GERARDO</v>
      </c>
      <c r="H5" s="293"/>
      <c r="I5" s="294"/>
      <c r="J5" s="292" t="str">
        <f>'Etapa 1'!F8</f>
        <v>CONSTRUCTORA ANDRADE RODAS- VIP S.A.</v>
      </c>
      <c r="K5" s="293"/>
      <c r="L5" s="294"/>
      <c r="M5" s="292" t="str">
        <f>'Etapa 1'!G8</f>
        <v>OBSERVACIONES</v>
      </c>
      <c r="N5" s="293"/>
      <c r="O5" s="294"/>
    </row>
    <row r="6" spans="2:15" s="51" customFormat="1" ht="24.95" customHeight="1">
      <c r="B6" s="52" t="s">
        <v>7</v>
      </c>
      <c r="C6" s="53"/>
      <c r="D6" s="54" t="s">
        <v>12</v>
      </c>
      <c r="E6" s="55" t="s">
        <v>13</v>
      </c>
      <c r="F6" s="53" t="s">
        <v>14</v>
      </c>
      <c r="G6" s="54" t="s">
        <v>12</v>
      </c>
      <c r="H6" s="55" t="s">
        <v>13</v>
      </c>
      <c r="I6" s="53" t="s">
        <v>14</v>
      </c>
      <c r="J6" s="54" t="s">
        <v>12</v>
      </c>
      <c r="K6" s="55" t="s">
        <v>13</v>
      </c>
      <c r="L6" s="53" t="s">
        <v>14</v>
      </c>
      <c r="M6" s="54" t="s">
        <v>12</v>
      </c>
      <c r="N6" s="55" t="s">
        <v>13</v>
      </c>
      <c r="O6" s="53" t="s">
        <v>14</v>
      </c>
    </row>
    <row r="7" spans="2:15" s="51" customFormat="1" ht="30" customHeight="1">
      <c r="B7" s="52"/>
      <c r="C7" s="56"/>
      <c r="D7" s="132" t="s">
        <v>135</v>
      </c>
      <c r="E7" s="57">
        <v>2112500</v>
      </c>
      <c r="F7" s="53" t="s">
        <v>15</v>
      </c>
      <c r="G7" s="132" t="s">
        <v>139</v>
      </c>
      <c r="H7" s="57">
        <v>525366</v>
      </c>
      <c r="I7" s="53" t="s">
        <v>15</v>
      </c>
      <c r="J7" s="52" t="s">
        <v>136</v>
      </c>
      <c r="K7" s="57">
        <v>2117759.48</v>
      </c>
      <c r="L7" s="53" t="s">
        <v>15</v>
      </c>
      <c r="M7" s="52"/>
      <c r="N7" s="57"/>
      <c r="O7" s="53"/>
    </row>
    <row r="8" spans="2:15" s="51" customFormat="1" ht="24.95" customHeight="1">
      <c r="B8" s="52"/>
      <c r="C8" s="56"/>
      <c r="D8" s="132" t="s">
        <v>138</v>
      </c>
      <c r="E8" s="57">
        <v>118332.22</v>
      </c>
      <c r="F8" s="53" t="s">
        <v>16</v>
      </c>
      <c r="G8" s="132" t="s">
        <v>140</v>
      </c>
      <c r="H8" s="57">
        <v>162895.24</v>
      </c>
      <c r="I8" s="53" t="s">
        <v>15</v>
      </c>
      <c r="J8" s="52" t="s">
        <v>137</v>
      </c>
      <c r="K8" s="57">
        <v>144878.41</v>
      </c>
      <c r="L8" s="53" t="s">
        <v>15</v>
      </c>
      <c r="M8" s="52"/>
      <c r="N8" s="57"/>
      <c r="O8" s="53"/>
    </row>
    <row r="9" spans="2:15" s="51" customFormat="1" ht="24.95" customHeight="1">
      <c r="B9" s="52"/>
      <c r="C9" s="56"/>
      <c r="D9" s="52"/>
      <c r="E9" s="57"/>
      <c r="F9" s="53"/>
      <c r="G9" s="132" t="s">
        <v>141</v>
      </c>
      <c r="H9" s="57">
        <v>161754.70000000001</v>
      </c>
      <c r="I9" s="53"/>
      <c r="J9" s="52"/>
      <c r="K9" s="57"/>
      <c r="L9" s="53"/>
      <c r="M9" s="52"/>
      <c r="N9" s="57"/>
      <c r="O9" s="53"/>
    </row>
    <row r="10" spans="2:15" s="51" customFormat="1" ht="24.95" customHeight="1">
      <c r="B10" s="52"/>
      <c r="C10" s="56"/>
      <c r="D10" s="52"/>
      <c r="E10" s="57"/>
      <c r="F10" s="53"/>
      <c r="G10" s="52" t="s">
        <v>142</v>
      </c>
      <c r="H10" s="57">
        <v>204333.63</v>
      </c>
      <c r="I10" s="53"/>
      <c r="J10" s="52"/>
      <c r="K10" s="57"/>
      <c r="L10" s="53"/>
      <c r="M10" s="52"/>
      <c r="N10" s="57"/>
      <c r="O10" s="53"/>
    </row>
    <row r="11" spans="2:15" s="51" customFormat="1" ht="24.95" customHeight="1">
      <c r="B11" s="52"/>
      <c r="C11" s="56"/>
      <c r="D11" s="52"/>
      <c r="E11" s="57"/>
      <c r="F11" s="53"/>
      <c r="G11" s="52"/>
      <c r="H11" s="57"/>
      <c r="I11" s="53"/>
      <c r="J11" s="52"/>
      <c r="K11" s="57"/>
      <c r="L11" s="53"/>
      <c r="M11" s="52"/>
      <c r="N11" s="57"/>
      <c r="O11" s="53"/>
    </row>
    <row r="12" spans="2:15" s="51" customFormat="1" ht="24.95" customHeight="1">
      <c r="B12" s="52"/>
      <c r="C12" s="56"/>
      <c r="D12" s="52"/>
      <c r="E12" s="57"/>
      <c r="F12" s="53"/>
      <c r="G12" s="52"/>
      <c r="H12" s="57"/>
      <c r="I12" s="89"/>
      <c r="J12" s="52"/>
      <c r="K12" s="57"/>
      <c r="L12" s="53"/>
      <c r="M12" s="52"/>
      <c r="N12" s="57"/>
      <c r="O12" s="53"/>
    </row>
    <row r="13" spans="2:15" s="51" customFormat="1" ht="24.95" customHeight="1">
      <c r="B13" s="52"/>
      <c r="C13" s="56"/>
      <c r="D13" s="52"/>
      <c r="E13" s="57"/>
      <c r="F13" s="53"/>
      <c r="G13" s="52"/>
      <c r="H13" s="57"/>
      <c r="I13" s="89"/>
      <c r="J13" s="52"/>
      <c r="K13" s="57"/>
      <c r="L13" s="56"/>
      <c r="M13" s="52"/>
      <c r="N13" s="57"/>
      <c r="O13" s="53"/>
    </row>
    <row r="14" spans="2:15" s="51" customFormat="1" ht="24.95" customHeight="1">
      <c r="B14" s="52" t="s">
        <v>1</v>
      </c>
      <c r="C14" s="56">
        <f>'Etapa 1'!D4</f>
        <v>870000</v>
      </c>
      <c r="D14" s="52"/>
      <c r="E14" s="57"/>
      <c r="F14" s="56"/>
      <c r="G14" s="52"/>
      <c r="H14" s="57"/>
      <c r="I14" s="56"/>
      <c r="J14" s="52"/>
      <c r="K14" s="57"/>
      <c r="L14" s="56"/>
      <c r="M14" s="52"/>
      <c r="N14" s="57"/>
      <c r="O14" s="53"/>
    </row>
    <row r="15" spans="2:15" s="51" customFormat="1" ht="24.95" customHeight="1">
      <c r="B15" s="52" t="s">
        <v>17</v>
      </c>
      <c r="C15" s="58">
        <v>2</v>
      </c>
      <c r="D15" s="52"/>
      <c r="E15" s="57"/>
      <c r="F15" s="56"/>
      <c r="G15" s="52"/>
      <c r="H15" s="57"/>
      <c r="I15" s="56"/>
      <c r="J15" s="52"/>
      <c r="K15" s="57"/>
      <c r="L15" s="56"/>
      <c r="M15" s="52"/>
      <c r="N15" s="57"/>
      <c r="O15" s="53"/>
    </row>
    <row r="16" spans="2:15" s="51" customFormat="1" ht="24.95" customHeight="1">
      <c r="B16" s="52"/>
      <c r="C16" s="56"/>
      <c r="D16" s="52"/>
      <c r="E16" s="57"/>
      <c r="F16" s="56"/>
      <c r="G16" s="52"/>
      <c r="H16" s="57"/>
      <c r="I16" s="56"/>
      <c r="J16" s="52"/>
      <c r="K16" s="57"/>
      <c r="L16" s="56"/>
      <c r="M16" s="52"/>
      <c r="N16" s="57"/>
      <c r="O16" s="53"/>
    </row>
    <row r="17" spans="2:15" s="51" customFormat="1" ht="24.95" customHeight="1">
      <c r="B17" s="52"/>
      <c r="C17" s="56"/>
      <c r="D17" s="52"/>
      <c r="E17" s="57"/>
      <c r="F17" s="56"/>
      <c r="G17" s="52"/>
      <c r="H17" s="57"/>
      <c r="I17" s="56"/>
      <c r="J17" s="52"/>
      <c r="K17" s="57"/>
      <c r="L17" s="56"/>
      <c r="M17" s="52"/>
      <c r="N17" s="57"/>
      <c r="O17" s="53"/>
    </row>
    <row r="18" spans="2:15" s="51" customFormat="1" ht="24.95" customHeight="1">
      <c r="B18" s="52"/>
      <c r="C18" s="56"/>
      <c r="D18" s="52"/>
      <c r="E18" s="57"/>
      <c r="F18" s="56"/>
      <c r="G18" s="52"/>
      <c r="H18" s="57"/>
      <c r="I18" s="56"/>
      <c r="J18" s="52"/>
      <c r="K18" s="57"/>
      <c r="L18" s="56"/>
      <c r="M18" s="52"/>
      <c r="N18" s="57"/>
      <c r="O18" s="53"/>
    </row>
    <row r="19" spans="2:15" s="51" customFormat="1" ht="24.95" customHeight="1">
      <c r="B19" s="52" t="s">
        <v>18</v>
      </c>
      <c r="C19" s="56">
        <f>C14*C15</f>
        <v>1740000</v>
      </c>
      <c r="D19" s="52"/>
      <c r="E19" s="57"/>
      <c r="F19" s="56"/>
      <c r="G19" s="52"/>
      <c r="H19" s="57"/>
      <c r="I19" s="56"/>
      <c r="J19" s="52"/>
      <c r="K19" s="57"/>
      <c r="L19" s="56"/>
      <c r="M19" s="52"/>
      <c r="N19" s="57"/>
      <c r="O19" s="53"/>
    </row>
    <row r="20" spans="2:15" s="51" customFormat="1" ht="24.95" customHeight="1">
      <c r="B20" s="52"/>
      <c r="C20" s="56"/>
      <c r="D20" s="52"/>
      <c r="E20" s="57"/>
      <c r="F20" s="56"/>
      <c r="G20" s="52"/>
      <c r="H20" s="57"/>
      <c r="I20" s="56"/>
      <c r="J20" s="52"/>
      <c r="K20" s="57"/>
      <c r="L20" s="56"/>
      <c r="M20" s="52"/>
      <c r="N20" s="57"/>
      <c r="O20" s="53"/>
    </row>
    <row r="21" spans="2:15" s="51" customFormat="1" ht="24.95" customHeight="1">
      <c r="B21" s="52"/>
      <c r="C21" s="56"/>
      <c r="D21" s="52"/>
      <c r="E21" s="57"/>
      <c r="F21" s="56"/>
      <c r="G21" s="52"/>
      <c r="H21" s="57"/>
      <c r="I21" s="56"/>
      <c r="J21" s="52"/>
      <c r="K21" s="57"/>
      <c r="L21" s="56"/>
      <c r="M21" s="52"/>
      <c r="N21" s="57"/>
      <c r="O21" s="53"/>
    </row>
    <row r="22" spans="2:15" s="51" customFormat="1" ht="24.95" customHeight="1">
      <c r="B22" s="52"/>
      <c r="C22" s="56"/>
      <c r="D22" s="52"/>
      <c r="E22" s="57">
        <f>SUMIF(F7:F13,"si",E7:E13)</f>
        <v>2112500</v>
      </c>
      <c r="F22" s="56"/>
      <c r="G22" s="52"/>
      <c r="H22" s="57">
        <f>SUMIF(I7:I13,"si",H7:H13)</f>
        <v>688261.24</v>
      </c>
      <c r="I22" s="56"/>
      <c r="J22" s="52"/>
      <c r="K22" s="57">
        <f>SUMIF(L7:L12,"si",K7:K12)</f>
        <v>2262637.89</v>
      </c>
      <c r="L22" s="56"/>
      <c r="M22" s="52"/>
      <c r="N22" s="57">
        <f>SUMIF(O7:O21,"si",N7:N21)</f>
        <v>0</v>
      </c>
      <c r="O22" s="56"/>
    </row>
    <row r="23" spans="2:15" s="51" customFormat="1" ht="24.95" customHeight="1">
      <c r="B23" s="52" t="s">
        <v>19</v>
      </c>
      <c r="C23" s="59"/>
      <c r="D23" s="52"/>
      <c r="E23" s="60">
        <f>IF(E22/$C$19&lt;1,E22/$C$19,1)</f>
        <v>1</v>
      </c>
      <c r="F23" s="58"/>
      <c r="G23" s="52"/>
      <c r="H23" s="60">
        <f>IF(H22/$C$19&lt;1,H22/$C$19,1)</f>
        <v>0.39555243678160917</v>
      </c>
      <c r="I23" s="58"/>
      <c r="J23" s="52"/>
      <c r="K23" s="60">
        <f>IF(K22/$C$19&lt;1,K22/$C$19,1)</f>
        <v>1</v>
      </c>
      <c r="L23" s="58"/>
      <c r="M23" s="52"/>
      <c r="N23" s="60">
        <f>IF(N22/$C$19&lt;1,N22/$C$19,1)</f>
        <v>0</v>
      </c>
      <c r="O23" s="58"/>
    </row>
    <row r="24" spans="2:15" s="51" customFormat="1" ht="24.95" customHeight="1">
      <c r="B24" s="61" t="s">
        <v>20</v>
      </c>
      <c r="C24" s="62">
        <v>30</v>
      </c>
      <c r="D24" s="61"/>
      <c r="E24" s="63">
        <f>ROUND(E23*$C$24,2)</f>
        <v>30</v>
      </c>
      <c r="F24" s="62"/>
      <c r="G24" s="61"/>
      <c r="H24" s="63">
        <f>ROUND(H23*$C$24,2)</f>
        <v>11.87</v>
      </c>
      <c r="I24" s="62"/>
      <c r="J24" s="61"/>
      <c r="K24" s="63">
        <f>ROUND(K23*$C$24,2)</f>
        <v>30</v>
      </c>
      <c r="L24" s="62"/>
      <c r="M24" s="61"/>
      <c r="N24" s="63">
        <f>ROUND(N23*$C$24,2)</f>
        <v>0</v>
      </c>
      <c r="O24" s="62"/>
    </row>
  </sheetData>
  <mergeCells count="4">
    <mergeCell ref="M5:O5"/>
    <mergeCell ref="D5:F5"/>
    <mergeCell ref="G5:I5"/>
    <mergeCell ref="J5:L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0" fitToWidth="2" orientation="landscape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C5:L20"/>
  <sheetViews>
    <sheetView topLeftCell="B2" workbookViewId="0">
      <pane xSplit="3" ySplit="5" topLeftCell="E7" activePane="bottomRight" state="frozen"/>
      <selection activeCell="G18" sqref="G18"/>
      <selection pane="topRight" activeCell="G18" sqref="G18"/>
      <selection pane="bottomLeft" activeCell="G18" sqref="G18"/>
      <selection pane="bottomRight" activeCell="G5" sqref="G5:H6"/>
    </sheetView>
  </sheetViews>
  <sheetFormatPr baseColWidth="10" defaultRowHeight="15"/>
  <cols>
    <col min="2" max="2" width="4.7109375" customWidth="1"/>
    <col min="3" max="3" width="32" bestFit="1" customWidth="1"/>
    <col min="4" max="4" width="10.140625" bestFit="1" customWidth="1"/>
    <col min="5" max="12" width="15.7109375" customWidth="1"/>
  </cols>
  <sheetData>
    <row r="5" spans="3:12">
      <c r="C5" s="1"/>
      <c r="D5" s="2"/>
      <c r="E5" s="295" t="str">
        <f>'Etapa 1'!D8</f>
        <v>JAIC CÍA. LTDA.</v>
      </c>
      <c r="F5" s="296"/>
      <c r="G5" s="299" t="str">
        <f>'Etapa 1'!E8</f>
        <v>BUENAÑO VINUEZA FAUSTO GERARDO</v>
      </c>
      <c r="H5" s="300"/>
      <c r="I5" s="295" t="str">
        <f>'Etapa 1'!F8</f>
        <v>CONSTRUCTORA ANDRADE RODAS- VIP S.A.</v>
      </c>
      <c r="J5" s="296"/>
      <c r="K5" s="295" t="str">
        <f>'Etapa 1'!G8</f>
        <v>OBSERVACIONES</v>
      </c>
      <c r="L5" s="296"/>
    </row>
    <row r="6" spans="3:12">
      <c r="C6" s="3"/>
      <c r="D6" s="4"/>
      <c r="E6" s="297"/>
      <c r="F6" s="298"/>
      <c r="G6" s="301"/>
      <c r="H6" s="302"/>
      <c r="I6" s="297"/>
      <c r="J6" s="298"/>
      <c r="K6" s="297"/>
      <c r="L6" s="298"/>
    </row>
    <row r="7" spans="3:12">
      <c r="C7" s="8" t="s">
        <v>12</v>
      </c>
      <c r="D7" s="9"/>
      <c r="E7" s="10" t="s">
        <v>21</v>
      </c>
      <c r="F7" s="9" t="s">
        <v>17</v>
      </c>
      <c r="G7" s="10" t="s">
        <v>21</v>
      </c>
      <c r="H7" s="9" t="s">
        <v>17</v>
      </c>
      <c r="I7" s="10" t="s">
        <v>21</v>
      </c>
      <c r="J7" s="9" t="s">
        <v>17</v>
      </c>
      <c r="K7" s="10" t="s">
        <v>21</v>
      </c>
      <c r="L7" s="9" t="s">
        <v>17</v>
      </c>
    </row>
    <row r="8" spans="3:12">
      <c r="C8" s="3" t="s">
        <v>99</v>
      </c>
      <c r="D8" s="6">
        <v>0.4</v>
      </c>
      <c r="E8" s="5" t="s">
        <v>15</v>
      </c>
      <c r="F8" s="6">
        <f>IF(E8="si",$D8,0)</f>
        <v>0.4</v>
      </c>
      <c r="G8" s="64" t="s">
        <v>15</v>
      </c>
      <c r="H8" s="6">
        <f>IF(G8="si",$D8,0)</f>
        <v>0.4</v>
      </c>
      <c r="I8" s="64" t="s">
        <v>15</v>
      </c>
      <c r="J8" s="6">
        <f t="shared" ref="J8" si="0">IF(I8="si",$D8,0)</f>
        <v>0.4</v>
      </c>
      <c r="K8" s="64" t="s">
        <v>15</v>
      </c>
      <c r="L8" s="6">
        <f t="shared" ref="L8:L11" si="1">IF(K8="si",$D8,0)</f>
        <v>0.4</v>
      </c>
    </row>
    <row r="9" spans="3:12">
      <c r="C9" s="3" t="s">
        <v>100</v>
      </c>
      <c r="D9" s="6">
        <v>0.2</v>
      </c>
      <c r="E9" s="83" t="s">
        <v>15</v>
      </c>
      <c r="F9" s="6">
        <f>IF(E9="si",$D9,0)</f>
        <v>0.2</v>
      </c>
      <c r="G9" s="64" t="s">
        <v>15</v>
      </c>
      <c r="H9" s="6">
        <f>IF(G9="si",$D9,0)</f>
        <v>0.2</v>
      </c>
      <c r="I9" s="64" t="s">
        <v>15</v>
      </c>
      <c r="J9" s="6">
        <f t="shared" ref="J9" si="2">IF(I9="si",$D9,0)</f>
        <v>0.2</v>
      </c>
      <c r="K9" s="19" t="s">
        <v>15</v>
      </c>
      <c r="L9" s="6">
        <f t="shared" si="1"/>
        <v>0.2</v>
      </c>
    </row>
    <row r="10" spans="3:12">
      <c r="C10" s="3" t="s">
        <v>101</v>
      </c>
      <c r="D10" s="6">
        <v>0.2</v>
      </c>
      <c r="E10" s="83" t="s">
        <v>15</v>
      </c>
      <c r="F10" s="6">
        <f>IF(E10="si",$D10,0)</f>
        <v>0.2</v>
      </c>
      <c r="G10" s="64" t="s">
        <v>15</v>
      </c>
      <c r="H10" s="6">
        <f>IF(G10="si",$D10,0)</f>
        <v>0.2</v>
      </c>
      <c r="I10" s="83" t="s">
        <v>15</v>
      </c>
      <c r="J10" s="6">
        <f t="shared" ref="J10" si="3">IF(I10="si",$D10,0)</f>
        <v>0.2</v>
      </c>
      <c r="K10" s="64" t="s">
        <v>15</v>
      </c>
      <c r="L10" s="6">
        <f t="shared" si="1"/>
        <v>0.2</v>
      </c>
    </row>
    <row r="11" spans="3:12">
      <c r="C11" s="3" t="s">
        <v>102</v>
      </c>
      <c r="D11" s="6">
        <v>0.2</v>
      </c>
      <c r="E11" s="83" t="s">
        <v>15</v>
      </c>
      <c r="F11" s="6">
        <f>IF(E11="si",D11,0)</f>
        <v>0.2</v>
      </c>
      <c r="G11" s="64" t="s">
        <v>16</v>
      </c>
      <c r="H11" s="6">
        <f>IF(G11="si",$D11,0)</f>
        <v>0</v>
      </c>
      <c r="I11" s="90" t="s">
        <v>16</v>
      </c>
      <c r="J11" s="6">
        <f t="shared" ref="J11" si="4">IF(I11="si",H11,0)</f>
        <v>0</v>
      </c>
      <c r="K11" s="64" t="s">
        <v>15</v>
      </c>
      <c r="L11" s="6">
        <f t="shared" si="1"/>
        <v>0.2</v>
      </c>
    </row>
    <row r="12" spans="3:12">
      <c r="C12" s="3"/>
      <c r="D12" s="6"/>
      <c r="E12" s="5"/>
      <c r="F12" s="6"/>
      <c r="G12" s="5"/>
      <c r="H12" s="6"/>
      <c r="I12" s="19"/>
      <c r="J12" s="6"/>
      <c r="K12" s="19"/>
      <c r="L12" s="6"/>
    </row>
    <row r="13" spans="3:12">
      <c r="C13" s="3"/>
      <c r="D13" s="6"/>
      <c r="E13" s="5"/>
      <c r="F13" s="6"/>
      <c r="G13" s="5"/>
      <c r="H13" s="6"/>
      <c r="I13" s="19"/>
      <c r="J13" s="6"/>
      <c r="K13" s="19"/>
      <c r="L13" s="6"/>
    </row>
    <row r="14" spans="3:12">
      <c r="C14" s="3"/>
      <c r="D14" s="6"/>
      <c r="E14" s="5"/>
      <c r="F14" s="6"/>
      <c r="G14" s="5"/>
      <c r="H14" s="6"/>
      <c r="I14" s="19"/>
      <c r="J14" s="6"/>
      <c r="K14" s="19"/>
      <c r="L14" s="6"/>
    </row>
    <row r="15" spans="3:12">
      <c r="C15" s="3"/>
      <c r="D15" s="6"/>
      <c r="E15" s="5"/>
      <c r="F15" s="6"/>
      <c r="G15" s="5"/>
      <c r="H15" s="6"/>
      <c r="I15" s="19"/>
      <c r="J15" s="6"/>
      <c r="K15" s="19"/>
      <c r="L15" s="6"/>
    </row>
    <row r="16" spans="3:12">
      <c r="C16" s="3"/>
      <c r="D16" s="6"/>
      <c r="E16" s="5"/>
      <c r="F16" s="6"/>
      <c r="G16" s="5"/>
      <c r="H16" s="6"/>
      <c r="I16" s="19"/>
      <c r="J16" s="6"/>
      <c r="K16" s="19"/>
      <c r="L16" s="6"/>
    </row>
    <row r="17" spans="3:12">
      <c r="C17" s="3"/>
      <c r="D17" s="4"/>
      <c r="E17" s="3"/>
      <c r="F17" s="4"/>
      <c r="G17" s="3"/>
      <c r="H17" s="4"/>
      <c r="I17" s="3"/>
      <c r="J17" s="4"/>
      <c r="K17" s="3"/>
      <c r="L17" s="4"/>
    </row>
    <row r="18" spans="3:12">
      <c r="C18" s="3" t="s">
        <v>22</v>
      </c>
      <c r="D18" s="6">
        <f>SUM(D8:D16)</f>
        <v>1</v>
      </c>
      <c r="E18" s="11"/>
      <c r="F18" s="6">
        <f>SUM(F8:F16)</f>
        <v>1</v>
      </c>
      <c r="G18" s="11"/>
      <c r="H18" s="6">
        <f>SUM(H8:H16)</f>
        <v>0.8</v>
      </c>
      <c r="I18" s="11"/>
      <c r="J18" s="6">
        <f t="shared" ref="J18" si="5">SUM(J8:J16)</f>
        <v>0.8</v>
      </c>
      <c r="K18" s="11"/>
      <c r="L18" s="6">
        <f t="shared" ref="L18" si="6">SUM(L8:L16)</f>
        <v>1</v>
      </c>
    </row>
    <row r="19" spans="3:12">
      <c r="C19" s="7" t="s">
        <v>23</v>
      </c>
      <c r="D19" s="12">
        <v>5</v>
      </c>
      <c r="E19" s="7"/>
      <c r="F19" s="13">
        <f>$D$19*F18</f>
        <v>5</v>
      </c>
      <c r="G19" s="14"/>
      <c r="H19" s="13">
        <f t="shared" ref="H19" si="7">$D$19*H18</f>
        <v>4</v>
      </c>
      <c r="I19" s="7"/>
      <c r="J19" s="13">
        <f t="shared" ref="J19" si="8">$D$19*J18</f>
        <v>4</v>
      </c>
      <c r="K19" s="7"/>
      <c r="L19" s="13">
        <f t="shared" ref="L19" si="9">$D$19*L18</f>
        <v>5</v>
      </c>
    </row>
    <row r="20" spans="3:12">
      <c r="F20" s="15"/>
      <c r="H20" s="15"/>
      <c r="J20" s="15"/>
      <c r="L20" s="15"/>
    </row>
  </sheetData>
  <mergeCells count="7">
    <mergeCell ref="K5:L5"/>
    <mergeCell ref="I6:J6"/>
    <mergeCell ref="K6:L6"/>
    <mergeCell ref="E5:F5"/>
    <mergeCell ref="E6:F6"/>
    <mergeCell ref="I5:J5"/>
    <mergeCell ref="G5:H6"/>
  </mergeCells>
  <pageMargins left="0.70866141732283472" right="0.70866141732283472" top="0.74803149606299213" bottom="0.74803149606299213" header="0.31496062992125984" footer="0.31496062992125984"/>
  <pageSetup paperSize="9" scale="71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N79"/>
  <sheetViews>
    <sheetView topLeftCell="A54" zoomScaleSheetLayoutView="110" workbookViewId="0">
      <selection activeCell="D72" sqref="D72"/>
    </sheetView>
  </sheetViews>
  <sheetFormatPr baseColWidth="10" defaultRowHeight="15"/>
  <cols>
    <col min="1" max="1" width="3.7109375" customWidth="1"/>
    <col min="2" max="2" width="17.5703125" bestFit="1" customWidth="1"/>
    <col min="3" max="3" width="35.140625" bestFit="1" customWidth="1"/>
    <col min="4" max="4" width="12.7109375" customWidth="1"/>
    <col min="5" max="5" width="8.7109375" customWidth="1"/>
    <col min="6" max="6" width="37.5703125" bestFit="1" customWidth="1"/>
    <col min="7" max="7" width="12.7109375" customWidth="1"/>
    <col min="8" max="8" width="8.7109375" customWidth="1"/>
    <col min="9" max="9" width="35.140625" customWidth="1"/>
    <col min="10" max="10" width="12.7109375" customWidth="1"/>
    <col min="11" max="11" width="9.7109375" customWidth="1"/>
    <col min="12" max="12" width="35.140625" bestFit="1" customWidth="1"/>
    <col min="13" max="13" width="15.5703125" bestFit="1" customWidth="1"/>
    <col min="14" max="14" width="9.7109375" customWidth="1"/>
  </cols>
  <sheetData>
    <row r="2" spans="2:14">
      <c r="G2" s="18">
        <f>'Etapa 1'!D4</f>
        <v>870000</v>
      </c>
    </row>
    <row r="3" spans="2:14">
      <c r="G3" s="75"/>
    </row>
    <row r="4" spans="2:14">
      <c r="B4" s="1"/>
      <c r="C4" s="295" t="str">
        <f>'Etapa 1'!D8</f>
        <v>JAIC CÍA. LTDA.</v>
      </c>
      <c r="D4" s="288"/>
      <c r="E4" s="296"/>
      <c r="F4" s="295" t="str">
        <f>'Etapa 1'!E8</f>
        <v>BUENAÑO VINUEZA FAUSTO GERARDO</v>
      </c>
      <c r="G4" s="288"/>
      <c r="H4" s="296"/>
      <c r="I4" s="295" t="str">
        <f>'Etapa 1'!F8</f>
        <v>CONSTRUCTORA ANDRADE RODAS- VIP S.A.</v>
      </c>
      <c r="J4" s="288"/>
      <c r="K4" s="296"/>
      <c r="L4" s="295" t="str">
        <f>'Etapa 1'!G8</f>
        <v>OBSERVACIONES</v>
      </c>
      <c r="M4" s="288"/>
      <c r="N4" s="296"/>
    </row>
    <row r="5" spans="2:14">
      <c r="B5" s="3" t="s">
        <v>73</v>
      </c>
      <c r="C5" s="5" t="s">
        <v>12</v>
      </c>
      <c r="E5" s="17" t="s">
        <v>26</v>
      </c>
      <c r="F5" s="5" t="s">
        <v>12</v>
      </c>
      <c r="G5" s="16" t="s">
        <v>13</v>
      </c>
      <c r="H5" s="17" t="s">
        <v>26</v>
      </c>
      <c r="I5" s="19" t="s">
        <v>12</v>
      </c>
      <c r="J5" s="65" t="s">
        <v>13</v>
      </c>
      <c r="K5" s="20" t="s">
        <v>26</v>
      </c>
      <c r="L5" s="19" t="s">
        <v>12</v>
      </c>
      <c r="M5" s="65" t="s">
        <v>13</v>
      </c>
      <c r="N5" s="20" t="s">
        <v>26</v>
      </c>
    </row>
    <row r="6" spans="2:14">
      <c r="B6" s="3"/>
      <c r="C6" s="3"/>
      <c r="E6" s="17"/>
      <c r="F6" s="3"/>
      <c r="G6" s="16" t="s">
        <v>82</v>
      </c>
      <c r="H6" s="17"/>
      <c r="I6" s="3"/>
      <c r="J6" s="65" t="s">
        <v>82</v>
      </c>
      <c r="K6" s="20"/>
      <c r="L6" s="3"/>
      <c r="M6" s="65" t="s">
        <v>82</v>
      </c>
      <c r="N6" s="20"/>
    </row>
    <row r="7" spans="2:14">
      <c r="B7" s="25"/>
      <c r="C7" s="86" t="s">
        <v>145</v>
      </c>
      <c r="D7" s="39"/>
      <c r="E7" s="40"/>
      <c r="F7" s="86" t="s">
        <v>144</v>
      </c>
      <c r="G7" s="39"/>
      <c r="H7" s="40"/>
      <c r="I7" s="86" t="s">
        <v>146</v>
      </c>
      <c r="J7" s="39"/>
      <c r="K7" s="40"/>
      <c r="L7" s="38"/>
      <c r="M7" s="39"/>
      <c r="N7" s="40"/>
    </row>
    <row r="8" spans="2:14" ht="45">
      <c r="B8" s="26"/>
      <c r="C8" s="41"/>
      <c r="D8" s="42"/>
      <c r="E8" s="43" t="s">
        <v>15</v>
      </c>
      <c r="F8" s="133" t="str">
        <f>'Exp. Similar'!G7</f>
        <v>Construcción del Hotel Plaza Victoria ubicada en la ciudad de Ibarra calle Bolivar y Rafael Larrea</v>
      </c>
      <c r="G8" s="153">
        <f>'Exp. Similar'!H7</f>
        <v>525366</v>
      </c>
      <c r="H8" s="152" t="str">
        <f>'Exp. Similar'!I7</f>
        <v>SI</v>
      </c>
      <c r="I8" s="134" t="s">
        <v>147</v>
      </c>
      <c r="J8" s="57">
        <f>'Exp. Similar'!K7</f>
        <v>2117759.48</v>
      </c>
      <c r="K8" s="43" t="s">
        <v>15</v>
      </c>
      <c r="L8" s="41"/>
      <c r="M8" s="78"/>
      <c r="N8" s="43"/>
    </row>
    <row r="9" spans="2:14" ht="30">
      <c r="B9" s="48" t="s">
        <v>70</v>
      </c>
      <c r="C9" s="41"/>
      <c r="D9" s="42"/>
      <c r="E9" s="43"/>
      <c r="F9" s="133" t="str">
        <f>'Exp. Similar'!G8</f>
        <v>Construcción de la tercera etapa del Edificio de Post grado CAI de la UTN</v>
      </c>
      <c r="G9" s="153">
        <f>'Exp. Similar'!H8</f>
        <v>162895.24</v>
      </c>
      <c r="H9" s="152" t="str">
        <f>'Exp. Similar'!I8</f>
        <v>SI</v>
      </c>
      <c r="I9" s="41"/>
      <c r="J9" s="76"/>
      <c r="K9" s="43"/>
      <c r="L9" s="41"/>
      <c r="M9" s="78"/>
      <c r="N9" s="43"/>
    </row>
    <row r="10" spans="2:14" ht="30">
      <c r="B10" s="26"/>
      <c r="C10" s="41"/>
      <c r="D10" s="42"/>
      <c r="E10" s="43"/>
      <c r="F10" s="133" t="str">
        <f>'Exp. Similar'!G9</f>
        <v xml:space="preserve">Construcción planta baja del Edificio Modular de la UTN </v>
      </c>
      <c r="G10" s="153">
        <f>'Exp. Similar'!H9</f>
        <v>161754.70000000001</v>
      </c>
      <c r="H10" s="152">
        <f>'Exp. Similar'!I9</f>
        <v>0</v>
      </c>
      <c r="I10" s="41"/>
      <c r="J10" s="76"/>
      <c r="K10" s="43"/>
      <c r="L10" s="41"/>
      <c r="M10" s="78"/>
      <c r="N10" s="43"/>
    </row>
    <row r="11" spans="2:14" ht="30">
      <c r="B11" s="303" t="s">
        <v>143</v>
      </c>
      <c r="C11" s="41"/>
      <c r="D11" s="42"/>
      <c r="E11" s="43"/>
      <c r="F11" s="133" t="str">
        <f>'Exp. Similar'!G10</f>
        <v>Construcción de la cuarta etapa del edificio CAI de la UTN</v>
      </c>
      <c r="G11" s="153">
        <f>'Exp. Similar'!H10</f>
        <v>204333.63</v>
      </c>
      <c r="H11" s="152">
        <f>'Exp. Similar'!I10</f>
        <v>0</v>
      </c>
      <c r="I11" s="41"/>
      <c r="J11" s="76"/>
      <c r="K11" s="43"/>
      <c r="L11" s="41"/>
      <c r="M11" s="78"/>
      <c r="N11" s="43"/>
    </row>
    <row r="12" spans="2:14">
      <c r="B12" s="303"/>
      <c r="C12" s="41"/>
      <c r="D12" s="42"/>
      <c r="E12" s="43"/>
      <c r="F12" s="41"/>
      <c r="G12" s="57"/>
      <c r="H12" s="43"/>
      <c r="I12" s="41"/>
      <c r="J12" s="76"/>
      <c r="K12" s="43"/>
      <c r="L12" s="41"/>
      <c r="M12" s="78"/>
      <c r="N12" s="43"/>
    </row>
    <row r="13" spans="2:14">
      <c r="B13" s="303"/>
      <c r="C13" s="41" t="s">
        <v>103</v>
      </c>
      <c r="D13" s="76">
        <f>SUMIF(E8:E11,"si",D8:D11)</f>
        <v>0</v>
      </c>
      <c r="E13" s="43"/>
      <c r="F13" s="41" t="s">
        <v>103</v>
      </c>
      <c r="G13" s="57">
        <f>SUMIF(H8:H11,"si",G8:G11)</f>
        <v>688261.24</v>
      </c>
      <c r="H13" s="43"/>
      <c r="I13" s="41" t="s">
        <v>103</v>
      </c>
      <c r="J13" s="76">
        <f>SUMIF(K8:K11,"si",J8:J11)</f>
        <v>2117759.48</v>
      </c>
      <c r="K13" s="43"/>
      <c r="L13" s="41" t="s">
        <v>103</v>
      </c>
      <c r="M13" s="76"/>
      <c r="N13" s="43"/>
    </row>
    <row r="14" spans="2:14">
      <c r="B14" s="304"/>
      <c r="C14" s="44" t="s">
        <v>69</v>
      </c>
      <c r="D14" s="77" t="b">
        <f>IF(D13*8/$G$2&gt;8,8)</f>
        <v>0</v>
      </c>
      <c r="E14" s="45"/>
      <c r="F14" s="44" t="s">
        <v>69</v>
      </c>
      <c r="G14" s="77" t="b">
        <f>IF(G13*8/$G$2&gt;8,8)</f>
        <v>0</v>
      </c>
      <c r="H14" s="46"/>
      <c r="I14" s="44" t="s">
        <v>69</v>
      </c>
      <c r="J14" s="77">
        <f>IF(J13*8/$G$2&gt;8,8)</f>
        <v>8</v>
      </c>
      <c r="K14" s="45"/>
      <c r="L14" s="44" t="s">
        <v>69</v>
      </c>
      <c r="M14" s="77" t="b">
        <f>IF(M13*8/$G$2&gt;8,8)</f>
        <v>0</v>
      </c>
      <c r="N14" s="45"/>
    </row>
    <row r="15" spans="2:14">
      <c r="B15" s="25"/>
      <c r="C15" s="38" t="s">
        <v>151</v>
      </c>
      <c r="D15" s="39"/>
      <c r="E15" s="40"/>
      <c r="F15" s="86" t="s">
        <v>148</v>
      </c>
      <c r="G15" s="39"/>
      <c r="H15" s="40"/>
      <c r="I15" s="86" t="s">
        <v>149</v>
      </c>
      <c r="J15" s="39"/>
      <c r="K15" s="40"/>
      <c r="L15" s="38"/>
      <c r="M15" s="39"/>
      <c r="N15" s="40"/>
    </row>
    <row r="16" spans="2:14" ht="45">
      <c r="B16" s="26"/>
      <c r="C16" s="134" t="s">
        <v>152</v>
      </c>
      <c r="D16" s="85">
        <v>10980</v>
      </c>
      <c r="E16" s="43" t="s">
        <v>16</v>
      </c>
      <c r="F16" s="137" t="s">
        <v>153</v>
      </c>
      <c r="G16" s="57">
        <v>280000</v>
      </c>
      <c r="H16" s="43" t="s">
        <v>15</v>
      </c>
      <c r="I16" s="135" t="s">
        <v>150</v>
      </c>
      <c r="J16" s="57">
        <v>980000</v>
      </c>
      <c r="K16" s="43" t="s">
        <v>15</v>
      </c>
      <c r="L16" s="41"/>
      <c r="M16" s="78"/>
      <c r="N16" s="43"/>
    </row>
    <row r="17" spans="2:14" ht="45">
      <c r="B17" s="48"/>
      <c r="C17" s="41"/>
      <c r="D17" s="85"/>
      <c r="E17" s="43"/>
      <c r="F17" s="135" t="s">
        <v>154</v>
      </c>
      <c r="G17" s="76">
        <v>800000</v>
      </c>
      <c r="H17" s="43"/>
      <c r="I17" s="41"/>
      <c r="J17" s="76"/>
      <c r="K17" s="43"/>
      <c r="L17" s="41"/>
      <c r="M17" s="76"/>
      <c r="N17" s="43"/>
    </row>
    <row r="18" spans="2:14" ht="30">
      <c r="B18" s="26"/>
      <c r="C18" s="41"/>
      <c r="D18" s="85"/>
      <c r="E18" s="43"/>
      <c r="F18" s="136" t="s">
        <v>156</v>
      </c>
      <c r="G18" s="82">
        <v>149311.45000000001</v>
      </c>
      <c r="H18" s="43"/>
      <c r="I18" s="41"/>
      <c r="J18" s="76"/>
      <c r="K18" s="43"/>
      <c r="L18" s="41"/>
      <c r="M18" s="76"/>
      <c r="N18" s="43"/>
    </row>
    <row r="19" spans="2:14">
      <c r="B19" s="48" t="s">
        <v>70</v>
      </c>
      <c r="C19" s="41"/>
      <c r="D19" s="85"/>
      <c r="E19" s="43"/>
      <c r="F19" s="41"/>
      <c r="G19" s="76"/>
      <c r="H19" s="43"/>
      <c r="I19" s="41"/>
      <c r="J19" s="76"/>
      <c r="K19" s="43"/>
      <c r="L19" s="41"/>
      <c r="M19" s="76"/>
      <c r="N19" s="43"/>
    </row>
    <row r="20" spans="2:14">
      <c r="B20" s="26"/>
      <c r="C20" s="41"/>
      <c r="D20" s="85"/>
      <c r="E20" s="43"/>
      <c r="F20" s="41"/>
      <c r="G20" s="76"/>
      <c r="H20" s="43"/>
      <c r="I20" s="41"/>
      <c r="J20" s="76"/>
      <c r="K20" s="43"/>
      <c r="L20" s="41"/>
      <c r="M20" s="76"/>
      <c r="N20" s="43"/>
    </row>
    <row r="21" spans="2:14">
      <c r="B21" s="48" t="s">
        <v>71</v>
      </c>
      <c r="C21" s="41"/>
      <c r="D21" s="85"/>
      <c r="E21" s="43"/>
      <c r="F21" s="41"/>
      <c r="G21" s="76"/>
      <c r="H21" s="43"/>
      <c r="I21" s="41"/>
      <c r="J21" s="76"/>
      <c r="K21" s="43"/>
      <c r="L21" s="41"/>
      <c r="M21" s="76"/>
      <c r="N21" s="43"/>
    </row>
    <row r="22" spans="2:14">
      <c r="B22" s="48"/>
      <c r="C22" s="41"/>
      <c r="D22" s="85"/>
      <c r="E22" s="43"/>
      <c r="F22" s="41"/>
      <c r="G22" s="76"/>
      <c r="H22" s="43"/>
      <c r="I22" s="41"/>
      <c r="J22" s="76"/>
      <c r="K22" s="43"/>
      <c r="L22" s="41"/>
      <c r="M22" s="76"/>
      <c r="N22" s="43"/>
    </row>
    <row r="23" spans="2:14">
      <c r="B23" s="48" t="s">
        <v>104</v>
      </c>
      <c r="C23" s="41"/>
      <c r="D23" s="85"/>
      <c r="E23" s="43"/>
      <c r="F23" s="41"/>
      <c r="G23" s="76"/>
      <c r="H23" s="43"/>
      <c r="I23" s="41"/>
      <c r="J23" s="76"/>
      <c r="K23" s="43"/>
      <c r="L23" s="41"/>
      <c r="M23" s="76"/>
      <c r="N23" s="43"/>
    </row>
    <row r="24" spans="2:14">
      <c r="B24" s="48"/>
      <c r="C24" s="41"/>
      <c r="D24" s="85"/>
      <c r="E24" s="43"/>
      <c r="F24" s="41"/>
      <c r="G24" s="76"/>
      <c r="H24" s="43"/>
      <c r="I24" s="41"/>
      <c r="J24" s="76"/>
      <c r="K24" s="43"/>
      <c r="L24" s="41"/>
      <c r="M24" s="76"/>
      <c r="N24" s="43"/>
    </row>
    <row r="25" spans="2:14">
      <c r="B25" s="48"/>
      <c r="C25" s="41"/>
      <c r="D25" s="85"/>
      <c r="E25" s="43"/>
      <c r="F25" s="41"/>
      <c r="G25" s="76"/>
      <c r="H25" s="43"/>
      <c r="I25" s="41"/>
      <c r="J25" s="76"/>
      <c r="K25" s="43"/>
      <c r="L25" s="41"/>
      <c r="M25" s="76"/>
      <c r="N25" s="43"/>
    </row>
    <row r="26" spans="2:14">
      <c r="B26" s="48"/>
      <c r="C26" s="41" t="s">
        <v>103</v>
      </c>
      <c r="D26" s="85">
        <f>SUMIF(E16:E23,"si",D16:D23)</f>
        <v>0</v>
      </c>
      <c r="E26" s="43"/>
      <c r="F26" s="41" t="s">
        <v>103</v>
      </c>
      <c r="G26" s="57">
        <f>SUMIF(H16:H23,"si",G16:G23)</f>
        <v>280000</v>
      </c>
      <c r="H26" s="43"/>
      <c r="I26" s="41" t="s">
        <v>103</v>
      </c>
      <c r="J26" s="57">
        <f>SUMIF(K16:K23,"si",J16:J23)</f>
        <v>980000</v>
      </c>
      <c r="K26" s="43"/>
      <c r="L26" s="41" t="s">
        <v>103</v>
      </c>
      <c r="M26" s="80">
        <f>SUMIF(N16:N23,"si",M16:M23)</f>
        <v>0</v>
      </c>
      <c r="N26" s="43"/>
    </row>
    <row r="27" spans="2:14">
      <c r="B27" s="47"/>
      <c r="C27" s="44" t="s">
        <v>69</v>
      </c>
      <c r="D27" s="77">
        <f>IF(D26&gt;$G$2,3,3*D26/$G$2)</f>
        <v>0</v>
      </c>
      <c r="E27" s="45"/>
      <c r="F27" s="44" t="s">
        <v>69</v>
      </c>
      <c r="G27" s="77">
        <f>IF(G26&gt;$G$2,3,3*G26/$G$2)</f>
        <v>0.96551724137931039</v>
      </c>
      <c r="H27" s="46"/>
      <c r="I27" s="44" t="s">
        <v>69</v>
      </c>
      <c r="J27" s="77">
        <f>IF(J26&gt;$G$2,3,3*J26/$G$2)</f>
        <v>3</v>
      </c>
      <c r="K27" s="45"/>
      <c r="L27" s="44" t="s">
        <v>69</v>
      </c>
      <c r="M27" s="77">
        <f>IF(M26&gt;$G$2,3,M26/$G$2)</f>
        <v>0</v>
      </c>
      <c r="N27" s="45"/>
    </row>
    <row r="28" spans="2:14">
      <c r="B28" s="25"/>
      <c r="C28" s="86" t="s">
        <v>159</v>
      </c>
      <c r="D28" s="39"/>
      <c r="E28" s="40"/>
      <c r="F28" s="86" t="s">
        <v>157</v>
      </c>
      <c r="G28" s="39"/>
      <c r="H28" s="40"/>
      <c r="I28" s="86" t="s">
        <v>155</v>
      </c>
      <c r="J28" s="39"/>
      <c r="K28" s="40"/>
      <c r="L28" s="38"/>
      <c r="M28" s="39"/>
      <c r="N28" s="40"/>
    </row>
    <row r="29" spans="2:14" ht="45">
      <c r="B29" s="26"/>
      <c r="C29" s="133" t="s">
        <v>160</v>
      </c>
      <c r="D29" s="42"/>
      <c r="E29" s="43" t="s">
        <v>16</v>
      </c>
      <c r="F29" s="139" t="s">
        <v>161</v>
      </c>
      <c r="G29" s="57">
        <v>544229.85</v>
      </c>
      <c r="H29" s="43"/>
      <c r="I29" s="138" t="s">
        <v>158</v>
      </c>
      <c r="J29" s="91">
        <v>1800000</v>
      </c>
      <c r="K29" s="92" t="s">
        <v>15</v>
      </c>
      <c r="L29" s="41"/>
      <c r="M29" s="76"/>
      <c r="N29" s="43" t="s">
        <v>15</v>
      </c>
    </row>
    <row r="30" spans="2:14" ht="30">
      <c r="B30" s="48" t="s">
        <v>105</v>
      </c>
      <c r="C30" s="41"/>
      <c r="D30" s="42"/>
      <c r="E30" s="43"/>
      <c r="F30" s="133" t="s">
        <v>162</v>
      </c>
      <c r="G30" s="76">
        <v>114195.04</v>
      </c>
      <c r="H30" s="43"/>
      <c r="I30" s="41"/>
      <c r="J30" s="76"/>
      <c r="K30" s="43" t="s">
        <v>16</v>
      </c>
      <c r="L30" s="41"/>
      <c r="M30" s="76"/>
      <c r="N30" s="43"/>
    </row>
    <row r="31" spans="2:14" ht="34.5" customHeight="1">
      <c r="B31" s="26"/>
      <c r="C31" s="41"/>
      <c r="D31" s="42"/>
      <c r="E31" s="43"/>
      <c r="F31" s="134" t="s">
        <v>163</v>
      </c>
      <c r="G31" s="76">
        <v>271356.83</v>
      </c>
      <c r="H31" s="43"/>
      <c r="I31" s="41"/>
      <c r="J31" s="76"/>
      <c r="K31" s="43"/>
      <c r="L31" s="41"/>
      <c r="M31" s="76"/>
      <c r="N31" s="43"/>
    </row>
    <row r="32" spans="2:14">
      <c r="B32" s="48" t="s">
        <v>72</v>
      </c>
      <c r="C32" s="41"/>
      <c r="D32" s="42"/>
      <c r="E32" s="43"/>
      <c r="F32" s="41"/>
      <c r="G32" s="76"/>
      <c r="H32" s="43"/>
      <c r="I32" s="41"/>
      <c r="J32" s="76"/>
      <c r="K32" s="43"/>
      <c r="L32" s="41"/>
      <c r="M32" s="76"/>
      <c r="N32" s="43"/>
    </row>
    <row r="33" spans="2:14">
      <c r="B33" s="48"/>
      <c r="C33" s="41"/>
      <c r="D33" s="42"/>
      <c r="E33" s="43"/>
      <c r="F33" s="41"/>
      <c r="G33" s="76"/>
      <c r="H33" s="43"/>
      <c r="I33" s="41"/>
      <c r="J33" s="76"/>
      <c r="K33" s="43"/>
      <c r="L33" s="41"/>
      <c r="M33" s="76"/>
      <c r="N33" s="43"/>
    </row>
    <row r="34" spans="2:14">
      <c r="B34" s="48" t="s">
        <v>104</v>
      </c>
      <c r="C34" s="41"/>
      <c r="D34" s="42"/>
      <c r="E34" s="43"/>
      <c r="F34" s="41"/>
      <c r="G34" s="76"/>
      <c r="H34" s="43"/>
      <c r="I34" s="41"/>
      <c r="J34" s="76"/>
      <c r="K34" s="43"/>
      <c r="L34" s="41"/>
      <c r="M34" s="76"/>
      <c r="N34" s="43"/>
    </row>
    <row r="35" spans="2:14">
      <c r="B35" s="48"/>
      <c r="C35" s="41"/>
      <c r="D35" s="42"/>
      <c r="E35" s="43"/>
      <c r="F35" s="41"/>
      <c r="G35" s="76"/>
      <c r="H35" s="43"/>
      <c r="I35" s="41"/>
      <c r="J35" s="76"/>
      <c r="K35" s="43"/>
      <c r="L35" s="41"/>
      <c r="M35" s="81"/>
      <c r="N35" s="43"/>
    </row>
    <row r="36" spans="2:14">
      <c r="B36" s="48"/>
      <c r="C36" s="41" t="s">
        <v>103</v>
      </c>
      <c r="D36" s="57">
        <f>SUMIF(E29:E31,"si",D29:D31)</f>
        <v>0</v>
      </c>
      <c r="E36" s="43"/>
      <c r="F36" s="41" t="s">
        <v>103</v>
      </c>
      <c r="G36" s="57">
        <f>SUM(G29:G35)</f>
        <v>929781.72</v>
      </c>
      <c r="H36" s="43"/>
      <c r="I36" s="41" t="s">
        <v>103</v>
      </c>
      <c r="J36" s="57">
        <f>SUMIF(K29:K31,"si",J29:J31)</f>
        <v>1800000</v>
      </c>
      <c r="K36" s="43"/>
      <c r="L36" s="41" t="s">
        <v>103</v>
      </c>
      <c r="M36" s="80">
        <f>SUMIF(N29:N34,"si",M29:M34)</f>
        <v>0</v>
      </c>
      <c r="N36" s="43"/>
    </row>
    <row r="37" spans="2:14">
      <c r="B37" s="47"/>
      <c r="C37" s="44" t="s">
        <v>69</v>
      </c>
      <c r="D37" s="77">
        <f>IF(D36&gt;$G$2,3,3*D36/$G$2)</f>
        <v>0</v>
      </c>
      <c r="E37" s="45"/>
      <c r="F37" s="44" t="s">
        <v>69</v>
      </c>
      <c r="G37" s="77">
        <f>IF(G36&gt;$G$2,3,3*G36/$G$2)</f>
        <v>3</v>
      </c>
      <c r="H37" s="46"/>
      <c r="I37" s="44" t="s">
        <v>69</v>
      </c>
      <c r="J37" s="77">
        <f>IF(J36&gt;$G$2,3,3*J36/$G$2)</f>
        <v>3</v>
      </c>
      <c r="K37" s="45"/>
      <c r="L37" s="44" t="s">
        <v>69</v>
      </c>
      <c r="M37" s="77">
        <f>IF(M36&gt;$G$2,3,M36/$G$2)</f>
        <v>0</v>
      </c>
      <c r="N37" s="45"/>
    </row>
    <row r="38" spans="2:14">
      <c r="B38" s="25"/>
      <c r="C38" s="147" t="s">
        <v>168</v>
      </c>
      <c r="D38" s="144"/>
      <c r="E38" s="145"/>
      <c r="F38" s="147" t="s">
        <v>165</v>
      </c>
      <c r="G38" s="144"/>
      <c r="H38" s="146"/>
      <c r="I38" s="147" t="s">
        <v>170</v>
      </c>
      <c r="J38" s="144"/>
      <c r="K38" s="145"/>
      <c r="L38" s="143"/>
      <c r="M38" s="144"/>
      <c r="N38" s="145"/>
    </row>
    <row r="39" spans="2:14" ht="60">
      <c r="B39" s="26"/>
      <c r="C39" s="136" t="s">
        <v>169</v>
      </c>
      <c r="D39" s="82">
        <v>29000</v>
      </c>
      <c r="E39" s="149"/>
      <c r="F39" s="136" t="s">
        <v>166</v>
      </c>
      <c r="G39" s="150">
        <v>92043.91</v>
      </c>
      <c r="H39" s="149"/>
      <c r="I39" s="136" t="s">
        <v>171</v>
      </c>
      <c r="J39" s="82" t="s">
        <v>172</v>
      </c>
      <c r="K39" s="149"/>
      <c r="L39" s="148"/>
      <c r="M39" s="82"/>
      <c r="N39" s="149"/>
    </row>
    <row r="40" spans="2:14">
      <c r="B40" s="48" t="s">
        <v>70</v>
      </c>
      <c r="C40" s="148"/>
      <c r="D40" s="82"/>
      <c r="E40" s="149"/>
      <c r="F40" s="148" t="s">
        <v>167</v>
      </c>
      <c r="G40" s="150">
        <v>188200.5</v>
      </c>
      <c r="H40" s="149"/>
      <c r="I40" s="148"/>
      <c r="J40" s="82"/>
      <c r="K40" s="149"/>
      <c r="L40" s="148"/>
      <c r="M40" s="82"/>
      <c r="N40" s="149"/>
    </row>
    <row r="41" spans="2:14">
      <c r="B41" s="26"/>
      <c r="C41" s="148"/>
      <c r="D41" s="82"/>
      <c r="E41" s="149"/>
      <c r="F41" s="148"/>
      <c r="G41" s="150"/>
      <c r="H41" s="149"/>
      <c r="I41" s="148"/>
      <c r="J41" s="82"/>
      <c r="K41" s="149"/>
      <c r="L41" s="148"/>
      <c r="M41" s="82"/>
      <c r="N41" s="149"/>
    </row>
    <row r="42" spans="2:14">
      <c r="B42" s="48" t="s">
        <v>164</v>
      </c>
      <c r="C42" s="148"/>
      <c r="D42" s="82"/>
      <c r="E42" s="149"/>
      <c r="F42" s="148"/>
      <c r="G42" s="150"/>
      <c r="H42" s="149"/>
      <c r="I42" s="148"/>
      <c r="J42" s="82"/>
      <c r="K42" s="149"/>
      <c r="L42" s="148"/>
      <c r="M42" s="82"/>
      <c r="N42" s="149"/>
    </row>
    <row r="43" spans="2:14">
      <c r="B43" s="48"/>
      <c r="C43" s="148"/>
      <c r="D43" s="82"/>
      <c r="E43" s="149"/>
      <c r="F43" s="148"/>
      <c r="G43" s="150"/>
      <c r="H43" s="149"/>
      <c r="I43" s="148"/>
      <c r="J43" s="82"/>
      <c r="K43" s="149"/>
      <c r="L43" s="148"/>
      <c r="M43" s="82"/>
      <c r="N43" s="149"/>
    </row>
    <row r="44" spans="2:14">
      <c r="B44" s="48" t="s">
        <v>104</v>
      </c>
      <c r="C44" s="148"/>
      <c r="D44" s="82"/>
      <c r="E44" s="149"/>
      <c r="F44" s="148"/>
      <c r="G44" s="150"/>
      <c r="H44" s="149"/>
      <c r="I44" s="148"/>
      <c r="J44" s="82"/>
      <c r="K44" s="149"/>
      <c r="L44" s="148"/>
      <c r="M44" s="82"/>
      <c r="N44" s="149"/>
    </row>
    <row r="45" spans="2:14">
      <c r="B45" s="48"/>
      <c r="C45" s="148"/>
      <c r="D45" s="82"/>
      <c r="E45" s="149"/>
      <c r="F45" s="148"/>
      <c r="G45" s="150"/>
      <c r="H45" s="149"/>
      <c r="I45" s="148"/>
      <c r="J45" s="82"/>
      <c r="K45" s="149"/>
      <c r="L45" s="148"/>
      <c r="M45" s="82"/>
      <c r="N45" s="149"/>
    </row>
    <row r="46" spans="2:14">
      <c r="B46" s="48"/>
      <c r="C46" s="41" t="s">
        <v>103</v>
      </c>
      <c r="D46" s="141">
        <f>SUMIF(E39:E41,"si",D39:D41)</f>
        <v>0</v>
      </c>
      <c r="E46" s="43"/>
      <c r="F46" s="41" t="s">
        <v>103</v>
      </c>
      <c r="G46" s="141">
        <f>SUM(G39:G45)</f>
        <v>280244.41000000003</v>
      </c>
      <c r="H46" s="43"/>
      <c r="I46" s="41" t="s">
        <v>103</v>
      </c>
      <c r="J46" s="141">
        <f>SUMIF(K39:K41,"si",J39:J41)</f>
        <v>0</v>
      </c>
      <c r="K46" s="43"/>
      <c r="L46" s="41" t="s">
        <v>103</v>
      </c>
      <c r="M46" s="142">
        <f>SUMIF(N39:N44,"si",M39:M44)</f>
        <v>0</v>
      </c>
      <c r="N46" s="43"/>
    </row>
    <row r="47" spans="2:14">
      <c r="B47" s="47"/>
      <c r="C47" s="44" t="s">
        <v>69</v>
      </c>
      <c r="D47" s="77">
        <f>IF(D46&gt;$G$2,3,3*D46/$G$2)</f>
        <v>0</v>
      </c>
      <c r="E47" s="45"/>
      <c r="F47" s="44" t="s">
        <v>69</v>
      </c>
      <c r="G47" s="77">
        <f>IF(G46&gt;$G$2,3,3*G46/$G$2)</f>
        <v>0.96636003448275876</v>
      </c>
      <c r="H47" s="46"/>
      <c r="I47" s="44" t="s">
        <v>69</v>
      </c>
      <c r="J47" s="77">
        <f>IF(J46&gt;$G$2,3,3*J46/$G$2)</f>
        <v>0</v>
      </c>
      <c r="K47" s="45"/>
      <c r="L47" s="44" t="s">
        <v>69</v>
      </c>
      <c r="M47" s="77">
        <f>IF(M46&gt;$G$2,3,M46/$G$2)</f>
        <v>0</v>
      </c>
      <c r="N47" s="45"/>
    </row>
    <row r="48" spans="2:14">
      <c r="B48" s="25"/>
      <c r="C48" s="147" t="s">
        <v>179</v>
      </c>
      <c r="D48" s="151"/>
      <c r="E48" s="146"/>
      <c r="F48" s="147" t="s">
        <v>174</v>
      </c>
      <c r="G48" s="151"/>
      <c r="H48" s="146"/>
      <c r="I48" s="147" t="s">
        <v>182</v>
      </c>
      <c r="J48" s="151"/>
      <c r="K48" s="146"/>
      <c r="L48" s="147"/>
      <c r="M48" s="151"/>
      <c r="N48" s="146"/>
    </row>
    <row r="49" spans="2:14">
      <c r="B49" s="26"/>
      <c r="C49" s="148" t="s">
        <v>181</v>
      </c>
      <c r="D49" s="82">
        <f>'Exp. Similar'!E7</f>
        <v>2112500</v>
      </c>
      <c r="E49" s="149"/>
      <c r="F49" s="148" t="s">
        <v>175</v>
      </c>
      <c r="G49" s="82">
        <v>103408.59</v>
      </c>
      <c r="H49" s="149"/>
      <c r="I49" s="148"/>
      <c r="J49" s="82"/>
      <c r="K49" s="149"/>
      <c r="L49" s="148"/>
      <c r="M49" s="82"/>
      <c r="N49" s="140"/>
    </row>
    <row r="50" spans="2:14" ht="45">
      <c r="B50" s="48" t="s">
        <v>70</v>
      </c>
      <c r="C50" s="148"/>
      <c r="D50" s="82"/>
      <c r="E50" s="149"/>
      <c r="F50" s="136" t="s">
        <v>176</v>
      </c>
      <c r="G50" s="82">
        <v>82909.539999999994</v>
      </c>
      <c r="H50" s="149"/>
      <c r="I50" s="148"/>
      <c r="J50" s="82"/>
      <c r="K50" s="149"/>
      <c r="L50" s="148"/>
      <c r="M50" s="82"/>
      <c r="N50" s="140"/>
    </row>
    <row r="51" spans="2:14" ht="45">
      <c r="B51" s="26"/>
      <c r="C51" s="148"/>
      <c r="D51" s="82"/>
      <c r="E51" s="149"/>
      <c r="F51" s="136" t="s">
        <v>177</v>
      </c>
      <c r="G51" s="82">
        <v>123800</v>
      </c>
      <c r="H51" s="149"/>
      <c r="I51" s="148"/>
      <c r="J51" s="82"/>
      <c r="K51" s="149"/>
      <c r="L51" s="148"/>
      <c r="M51" s="82"/>
      <c r="N51" s="140"/>
    </row>
    <row r="52" spans="2:14" ht="30">
      <c r="B52" s="48" t="s">
        <v>173</v>
      </c>
      <c r="C52" s="148"/>
      <c r="D52" s="82"/>
      <c r="E52" s="149"/>
      <c r="F52" s="136" t="s">
        <v>178</v>
      </c>
      <c r="G52" s="82">
        <v>114828.51</v>
      </c>
      <c r="H52" s="149"/>
      <c r="I52" s="148"/>
      <c r="J52" s="82"/>
      <c r="K52" s="149"/>
      <c r="L52" s="148"/>
      <c r="M52" s="82"/>
      <c r="N52" s="140"/>
    </row>
    <row r="53" spans="2:14" ht="30">
      <c r="B53" s="48"/>
      <c r="C53" s="148"/>
      <c r="D53" s="82"/>
      <c r="E53" s="149"/>
      <c r="F53" s="136" t="s">
        <v>180</v>
      </c>
      <c r="G53" s="82">
        <v>177903.43</v>
      </c>
      <c r="H53" s="149"/>
      <c r="I53" s="148"/>
      <c r="J53" s="82"/>
      <c r="K53" s="149"/>
      <c r="L53" s="148"/>
      <c r="M53" s="82"/>
      <c r="N53" s="140"/>
    </row>
    <row r="54" spans="2:14">
      <c r="B54" s="48" t="s">
        <v>104</v>
      </c>
      <c r="C54" s="148"/>
      <c r="D54" s="82"/>
      <c r="E54" s="149"/>
      <c r="F54" s="148"/>
      <c r="G54" s="82"/>
      <c r="H54" s="149"/>
      <c r="I54" s="148"/>
      <c r="J54" s="82"/>
      <c r="K54" s="149"/>
      <c r="L54" s="148"/>
      <c r="M54" s="82"/>
      <c r="N54" s="140"/>
    </row>
    <row r="55" spans="2:14">
      <c r="B55" s="48"/>
      <c r="C55" s="148"/>
      <c r="D55" s="82"/>
      <c r="E55" s="149"/>
      <c r="F55" s="148"/>
      <c r="G55" s="82"/>
      <c r="H55" s="149"/>
      <c r="I55" s="148"/>
      <c r="J55" s="82"/>
      <c r="K55" s="149"/>
      <c r="L55" s="148"/>
      <c r="M55" s="82"/>
      <c r="N55" s="140"/>
    </row>
    <row r="56" spans="2:14">
      <c r="B56" s="48"/>
      <c r="C56" s="41" t="s">
        <v>103</v>
      </c>
      <c r="D56" s="141">
        <f>SUMIF(E49:E51,"si",D49:D51)</f>
        <v>0</v>
      </c>
      <c r="E56" s="43"/>
      <c r="F56" s="41" t="s">
        <v>103</v>
      </c>
      <c r="G56" s="141">
        <f>SUM(G49:G55)</f>
        <v>602850.07000000007</v>
      </c>
      <c r="H56" s="43"/>
      <c r="I56" s="41" t="s">
        <v>103</v>
      </c>
      <c r="J56" s="141">
        <f>SUMIF(K49:K51,"si",J49:J51)</f>
        <v>0</v>
      </c>
      <c r="K56" s="43"/>
      <c r="L56" s="41" t="s">
        <v>103</v>
      </c>
      <c r="M56" s="142">
        <f>SUMIF(N49:N54,"si",M49:M54)</f>
        <v>0</v>
      </c>
      <c r="N56" s="43"/>
    </row>
    <row r="57" spans="2:14">
      <c r="B57" s="47"/>
      <c r="C57" s="44" t="s">
        <v>69</v>
      </c>
      <c r="D57" s="77">
        <f>IF(D56&gt;$G$2,3,3*D56/$G$2)</f>
        <v>0</v>
      </c>
      <c r="E57" s="45"/>
      <c r="F57" s="44" t="s">
        <v>69</v>
      </c>
      <c r="G57" s="77">
        <f>IF(G56&gt;$G$2,3,3*G56/$G$2)</f>
        <v>2.0787933448275866</v>
      </c>
      <c r="H57" s="46"/>
      <c r="I57" s="44" t="s">
        <v>69</v>
      </c>
      <c r="J57" s="77">
        <f>IF(J56&gt;$G$2,3,3*J56/$G$2)</f>
        <v>0</v>
      </c>
      <c r="K57" s="45"/>
      <c r="L57" s="44" t="s">
        <v>69</v>
      </c>
      <c r="M57" s="77">
        <f>IF(M56&gt;$G$2,3,M56/$G$2)</f>
        <v>0</v>
      </c>
      <c r="N57" s="45"/>
    </row>
    <row r="58" spans="2:14">
      <c r="B58" s="25"/>
      <c r="C58" s="147" t="s">
        <v>190</v>
      </c>
      <c r="D58" s="151"/>
      <c r="E58" s="146"/>
      <c r="F58" s="147" t="s">
        <v>185</v>
      </c>
      <c r="G58" s="151"/>
      <c r="H58" s="146"/>
      <c r="I58" s="147" t="s">
        <v>188</v>
      </c>
      <c r="J58" s="151"/>
      <c r="K58" s="146"/>
      <c r="L58" s="147"/>
      <c r="M58" s="151"/>
      <c r="N58" s="146"/>
    </row>
    <row r="59" spans="2:14" ht="45">
      <c r="B59" s="26"/>
      <c r="C59" s="136" t="s">
        <v>191</v>
      </c>
      <c r="D59" s="82">
        <v>219884.63</v>
      </c>
      <c r="E59" s="149" t="s">
        <v>16</v>
      </c>
      <c r="F59" s="136" t="s">
        <v>186</v>
      </c>
      <c r="G59" s="82">
        <v>33401.94</v>
      </c>
      <c r="H59" s="149"/>
      <c r="I59" s="148"/>
      <c r="J59" s="82"/>
      <c r="K59" s="149"/>
      <c r="L59" s="148"/>
      <c r="M59" s="82"/>
      <c r="N59" s="149"/>
    </row>
    <row r="60" spans="2:14" ht="30">
      <c r="B60" s="48" t="s">
        <v>183</v>
      </c>
      <c r="C60" s="148"/>
      <c r="D60" s="82"/>
      <c r="E60" s="149"/>
      <c r="F60" s="136" t="s">
        <v>187</v>
      </c>
      <c r="G60" s="82">
        <v>44022.5</v>
      </c>
      <c r="H60" s="149"/>
      <c r="I60" s="148"/>
      <c r="J60" s="82"/>
      <c r="K60" s="149"/>
      <c r="L60" s="148"/>
      <c r="M60" s="82"/>
      <c r="N60" s="149"/>
    </row>
    <row r="61" spans="2:14" ht="45">
      <c r="B61" s="26"/>
      <c r="C61" s="148"/>
      <c r="D61" s="82"/>
      <c r="E61" s="149"/>
      <c r="F61" s="136" t="s">
        <v>189</v>
      </c>
      <c r="G61" s="82">
        <v>30542.39</v>
      </c>
      <c r="H61" s="149"/>
      <c r="I61" s="148"/>
      <c r="J61" s="82"/>
      <c r="K61" s="149"/>
      <c r="L61" s="148"/>
      <c r="M61" s="82"/>
      <c r="N61" s="149"/>
    </row>
    <row r="62" spans="2:14">
      <c r="B62" s="48" t="s">
        <v>184</v>
      </c>
      <c r="C62" s="148"/>
      <c r="D62" s="82"/>
      <c r="E62" s="149"/>
      <c r="F62" s="136"/>
      <c r="G62" s="82"/>
      <c r="H62" s="149"/>
      <c r="I62" s="148"/>
      <c r="J62" s="82"/>
      <c r="K62" s="149"/>
      <c r="L62" s="148"/>
      <c r="M62" s="82"/>
      <c r="N62" s="149"/>
    </row>
    <row r="63" spans="2:14">
      <c r="B63" s="48"/>
      <c r="C63" s="148"/>
      <c r="D63" s="82"/>
      <c r="E63" s="149"/>
      <c r="F63" s="136"/>
      <c r="G63" s="82"/>
      <c r="H63" s="149"/>
      <c r="I63" s="148"/>
      <c r="J63" s="82"/>
      <c r="K63" s="149"/>
      <c r="L63" s="148"/>
      <c r="M63" s="82"/>
      <c r="N63" s="149"/>
    </row>
    <row r="64" spans="2:14">
      <c r="B64" s="48" t="s">
        <v>104</v>
      </c>
      <c r="C64" s="148"/>
      <c r="D64" s="82"/>
      <c r="E64" s="149"/>
      <c r="F64" s="136"/>
      <c r="G64" s="82"/>
      <c r="H64" s="149"/>
      <c r="I64" s="148"/>
      <c r="J64" s="82"/>
      <c r="K64" s="149"/>
      <c r="L64" s="148"/>
      <c r="M64" s="82"/>
      <c r="N64" s="149"/>
    </row>
    <row r="65" spans="2:14">
      <c r="B65" s="48"/>
      <c r="C65" s="148"/>
      <c r="D65" s="82"/>
      <c r="E65" s="149"/>
      <c r="F65" s="148"/>
      <c r="G65" s="82"/>
      <c r="H65" s="149"/>
      <c r="I65" s="148"/>
      <c r="J65" s="82"/>
      <c r="K65" s="149"/>
      <c r="L65" s="148"/>
      <c r="M65" s="82"/>
      <c r="N65" s="149"/>
    </row>
    <row r="66" spans="2:14">
      <c r="B66" s="48"/>
      <c r="C66" s="41" t="s">
        <v>103</v>
      </c>
      <c r="D66" s="141">
        <f>SUMIF(E59:E61,"si",D59:D61)</f>
        <v>0</v>
      </c>
      <c r="E66" s="43"/>
      <c r="F66" s="41" t="s">
        <v>103</v>
      </c>
      <c r="G66" s="141">
        <f>SUM(G59:G65)</f>
        <v>107966.83</v>
      </c>
      <c r="H66" s="43"/>
      <c r="I66" s="41" t="s">
        <v>103</v>
      </c>
      <c r="J66" s="141">
        <f>SUMIF(K59:K61,"si",J59:J61)</f>
        <v>0</v>
      </c>
      <c r="K66" s="43"/>
      <c r="L66" s="41" t="s">
        <v>103</v>
      </c>
      <c r="M66" s="142">
        <f>SUMIF(N59:N64,"si",M59:M64)</f>
        <v>0</v>
      </c>
      <c r="N66" s="43"/>
    </row>
    <row r="67" spans="2:14">
      <c r="B67" s="47"/>
      <c r="C67" s="44" t="s">
        <v>69</v>
      </c>
      <c r="D67" s="77">
        <f>IF(D66&gt;$G$2,3,3*D66/$G$2)</f>
        <v>0</v>
      </c>
      <c r="E67" s="45"/>
      <c r="F67" s="44" t="s">
        <v>69</v>
      </c>
      <c r="G67" s="77">
        <f>IF(G66&gt;$G$2,3,3*G66/$G$2)</f>
        <v>0.37229941379310344</v>
      </c>
      <c r="H67" s="46"/>
      <c r="I67" s="44" t="s">
        <v>69</v>
      </c>
      <c r="J67" s="77">
        <f>IF(J66&gt;$G$2,3,3*J66/$G$2)</f>
        <v>0</v>
      </c>
      <c r="K67" s="45"/>
      <c r="L67" s="44" t="s">
        <v>69</v>
      </c>
      <c r="M67" s="77">
        <f>IF(M66&gt;$G$2,3,M66/$G$2)</f>
        <v>0</v>
      </c>
      <c r="N67" s="45"/>
    </row>
    <row r="68" spans="2:14">
      <c r="B68" s="25"/>
      <c r="C68" s="86" t="s">
        <v>200</v>
      </c>
      <c r="D68" s="39"/>
      <c r="E68" s="40"/>
      <c r="F68" s="86" t="s">
        <v>196</v>
      </c>
      <c r="G68" s="39"/>
      <c r="H68" s="40"/>
      <c r="I68" s="86" t="s">
        <v>192</v>
      </c>
      <c r="J68" s="39"/>
      <c r="K68" s="40"/>
      <c r="L68" s="38"/>
      <c r="M68" s="39"/>
      <c r="N68" s="40"/>
    </row>
    <row r="69" spans="2:14">
      <c r="B69" s="26"/>
      <c r="C69" s="41"/>
      <c r="D69" s="85"/>
      <c r="E69" s="43"/>
      <c r="F69" s="79" t="s">
        <v>197</v>
      </c>
      <c r="G69" s="76">
        <v>77498.2</v>
      </c>
      <c r="H69" s="43" t="s">
        <v>15</v>
      </c>
      <c r="I69" s="41"/>
      <c r="J69" s="76">
        <v>0</v>
      </c>
      <c r="K69" s="43"/>
      <c r="L69" s="41"/>
      <c r="M69" s="76"/>
      <c r="N69" s="43"/>
    </row>
    <row r="70" spans="2:14">
      <c r="B70" s="48"/>
      <c r="C70" s="41"/>
      <c r="D70" s="85"/>
      <c r="E70" s="43"/>
      <c r="F70" s="41" t="s">
        <v>198</v>
      </c>
      <c r="G70" s="76">
        <v>346937.45</v>
      </c>
      <c r="H70" s="43"/>
      <c r="I70" s="41"/>
      <c r="J70" s="76"/>
      <c r="K70" s="43"/>
      <c r="L70" s="41"/>
      <c r="M70" s="82"/>
      <c r="N70" s="43"/>
    </row>
    <row r="71" spans="2:14">
      <c r="B71" s="48" t="s">
        <v>193</v>
      </c>
      <c r="C71" s="41"/>
      <c r="D71" s="42"/>
      <c r="E71" s="43"/>
      <c r="F71" s="41" t="s">
        <v>199</v>
      </c>
      <c r="G71" s="76">
        <v>34935.14</v>
      </c>
      <c r="H71" s="43"/>
      <c r="I71" s="41"/>
      <c r="J71" s="76"/>
      <c r="K71" s="43"/>
      <c r="L71" s="41"/>
      <c r="M71" s="76"/>
      <c r="N71" s="43"/>
    </row>
    <row r="72" spans="2:14">
      <c r="B72" s="48" t="s">
        <v>194</v>
      </c>
      <c r="C72" s="41"/>
      <c r="D72" s="42"/>
      <c r="E72" s="43"/>
      <c r="F72" s="41"/>
      <c r="G72" s="76"/>
      <c r="H72" s="43"/>
      <c r="I72" s="41"/>
      <c r="J72" s="76"/>
      <c r="K72" s="43"/>
      <c r="L72" s="41"/>
      <c r="M72" s="76"/>
      <c r="N72" s="43"/>
    </row>
    <row r="73" spans="2:14">
      <c r="B73" s="48" t="s">
        <v>195</v>
      </c>
      <c r="C73" s="41"/>
      <c r="D73" s="42"/>
      <c r="E73" s="43"/>
      <c r="F73" s="41"/>
      <c r="G73" s="76"/>
      <c r="H73" s="43"/>
      <c r="I73" s="41"/>
      <c r="J73" s="76"/>
      <c r="K73" s="43"/>
      <c r="L73" s="41"/>
      <c r="M73" s="76"/>
      <c r="N73" s="43"/>
    </row>
    <row r="74" spans="2:14">
      <c r="B74" s="97">
        <v>1</v>
      </c>
      <c r="C74" s="41"/>
      <c r="D74" s="42"/>
      <c r="E74" s="43"/>
      <c r="F74" s="41"/>
      <c r="G74" s="76"/>
      <c r="H74" s="43"/>
      <c r="I74" s="41"/>
      <c r="J74" s="76"/>
      <c r="K74" s="43"/>
      <c r="L74" s="41"/>
      <c r="M74" s="76"/>
      <c r="N74" s="43"/>
    </row>
    <row r="75" spans="2:14">
      <c r="B75" s="48"/>
      <c r="C75" s="41"/>
      <c r="D75" s="42"/>
      <c r="E75" s="43"/>
      <c r="F75" s="41"/>
      <c r="G75" s="76"/>
      <c r="H75" s="43"/>
      <c r="I75" s="41"/>
      <c r="J75" s="76"/>
      <c r="K75" s="43"/>
      <c r="L75" s="41"/>
      <c r="M75" s="76"/>
      <c r="N75" s="43"/>
    </row>
    <row r="76" spans="2:14">
      <c r="B76" s="48"/>
      <c r="C76" s="41" t="s">
        <v>103</v>
      </c>
      <c r="D76" s="57">
        <f>SUMIF(E69:E71,"si",D69:D71)</f>
        <v>0</v>
      </c>
      <c r="E76" s="43"/>
      <c r="F76" s="41" t="s">
        <v>103</v>
      </c>
      <c r="G76" s="57">
        <f>SUM(G69:G75)</f>
        <v>459370.79000000004</v>
      </c>
      <c r="H76" s="43"/>
      <c r="I76" s="41" t="s">
        <v>103</v>
      </c>
      <c r="J76" s="57">
        <f>SUMIF(K69:K71,"si",J69:J71)</f>
        <v>0</v>
      </c>
      <c r="K76" s="43"/>
      <c r="L76" s="41" t="s">
        <v>103</v>
      </c>
      <c r="M76" s="57">
        <f>SUMIF(N69:N71,"si",M69:M71)</f>
        <v>0</v>
      </c>
      <c r="N76" s="43"/>
    </row>
    <row r="77" spans="2:14">
      <c r="B77" s="47"/>
      <c r="C77" s="44" t="s">
        <v>69</v>
      </c>
      <c r="D77" s="77">
        <f>IF(D76&gt;$G$2,1,D76/$G$2)</f>
        <v>0</v>
      </c>
      <c r="E77" s="45"/>
      <c r="F77" s="44" t="s">
        <v>69</v>
      </c>
      <c r="G77" s="77">
        <f>IF(G76&gt;$G$2,1,G76/$G$2)</f>
        <v>0.5280124022988506</v>
      </c>
      <c r="H77" s="46"/>
      <c r="I77" s="44" t="s">
        <v>69</v>
      </c>
      <c r="J77" s="77">
        <f>IF(J76&gt;$G$2,1,J76/$G$2)</f>
        <v>0</v>
      </c>
      <c r="K77" s="45"/>
      <c r="L77" s="44" t="s">
        <v>69</v>
      </c>
      <c r="M77" s="77">
        <f>IF(M76&gt;$G$2,1,M76/$G$2)</f>
        <v>0</v>
      </c>
      <c r="N77" s="45"/>
    </row>
    <row r="79" spans="2:14" ht="21">
      <c r="B79" s="93"/>
      <c r="C79" s="93" t="s">
        <v>5</v>
      </c>
      <c r="D79" s="94">
        <f>D14+D27+D37+D77</f>
        <v>0</v>
      </c>
      <c r="E79" s="93"/>
      <c r="F79" s="93"/>
      <c r="G79" s="94">
        <f>G14+G27+G37+G77</f>
        <v>4.4935296436781611</v>
      </c>
      <c r="H79" s="93"/>
      <c r="I79" s="93"/>
      <c r="J79" s="94">
        <f>J14+J27+J37+J77</f>
        <v>14</v>
      </c>
      <c r="K79" s="93"/>
      <c r="L79" s="93"/>
      <c r="M79" s="94">
        <f>M14+M27+M37+M77</f>
        <v>0</v>
      </c>
      <c r="N79" s="93"/>
    </row>
  </sheetData>
  <mergeCells count="5">
    <mergeCell ref="L4:N4"/>
    <mergeCell ref="C4:E4"/>
    <mergeCell ref="F4:H4"/>
    <mergeCell ref="I4:K4"/>
    <mergeCell ref="B11:B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8" fitToWidth="2" orientation="landscape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B2:G41"/>
  <sheetViews>
    <sheetView topLeftCell="A31" workbookViewId="0">
      <selection activeCell="E42" sqref="E42"/>
    </sheetView>
  </sheetViews>
  <sheetFormatPr baseColWidth="10" defaultRowHeight="15"/>
  <cols>
    <col min="2" max="2" width="42" bestFit="1" customWidth="1"/>
    <col min="3" max="3" width="11.7109375" bestFit="1" customWidth="1"/>
    <col min="6" max="6" width="6.5703125" bestFit="1" customWidth="1"/>
  </cols>
  <sheetData>
    <row r="2" spans="2:7" ht="18.75">
      <c r="B2" s="305" t="s">
        <v>78</v>
      </c>
      <c r="C2" s="305"/>
      <c r="D2" s="305"/>
    </row>
    <row r="4" spans="2:7">
      <c r="B4" s="306" t="s">
        <v>79</v>
      </c>
      <c r="C4" s="306"/>
      <c r="D4" s="306"/>
    </row>
    <row r="5" spans="2:7">
      <c r="B5" t="s">
        <v>80</v>
      </c>
      <c r="C5" s="18">
        <v>2585867.58</v>
      </c>
    </row>
    <row r="7" spans="2:7">
      <c r="B7" s="23" t="s">
        <v>81</v>
      </c>
      <c r="C7" s="23" t="s">
        <v>82</v>
      </c>
      <c r="D7" s="23" t="s">
        <v>83</v>
      </c>
      <c r="F7">
        <v>40</v>
      </c>
    </row>
    <row r="8" spans="2:7">
      <c r="B8" s="24" t="s">
        <v>84</v>
      </c>
      <c r="C8" s="66">
        <v>2557047.7799999998</v>
      </c>
      <c r="D8" s="24">
        <v>2</v>
      </c>
      <c r="F8" s="84">
        <f t="shared" ref="F8:F9" si="0">$C$9/C8</f>
        <v>0.99710155983084536</v>
      </c>
      <c r="G8" s="72">
        <f>$F$7*F8</f>
        <v>39.884062393233812</v>
      </c>
    </row>
    <row r="9" spans="2:7">
      <c r="B9" s="24" t="s">
        <v>48</v>
      </c>
      <c r="C9" s="66">
        <v>2549636.33</v>
      </c>
      <c r="D9" s="24">
        <v>1</v>
      </c>
      <c r="F9" s="84">
        <f t="shared" si="0"/>
        <v>1</v>
      </c>
      <c r="G9" s="72">
        <f t="shared" ref="G9:G11" si="1">$F$7*F9</f>
        <v>40</v>
      </c>
    </row>
    <row r="10" spans="2:7">
      <c r="B10" s="24" t="s">
        <v>85</v>
      </c>
      <c r="C10" s="66">
        <v>2559131.23</v>
      </c>
      <c r="D10" s="24">
        <v>3</v>
      </c>
      <c r="F10" s="84">
        <f>$C$9/C10</f>
        <v>0.99628979558035413</v>
      </c>
      <c r="G10" s="72">
        <f t="shared" si="1"/>
        <v>39.851591823214164</v>
      </c>
    </row>
    <row r="11" spans="2:7">
      <c r="B11" s="24" t="s">
        <v>86</v>
      </c>
      <c r="C11" s="66">
        <v>2580854.2000000002</v>
      </c>
      <c r="D11" s="24">
        <v>4</v>
      </c>
      <c r="F11" s="84">
        <f t="shared" ref="F11" si="2">$C$9/C11</f>
        <v>0.98790405517677049</v>
      </c>
      <c r="G11" s="72">
        <f t="shared" si="1"/>
        <v>39.516162207070821</v>
      </c>
    </row>
    <row r="14" spans="2:7">
      <c r="B14" s="307" t="s">
        <v>87</v>
      </c>
      <c r="C14" s="307"/>
      <c r="D14" s="307"/>
    </row>
    <row r="15" spans="2:7">
      <c r="B15" s="67" t="s">
        <v>88</v>
      </c>
      <c r="C15" s="68">
        <v>3849551.83</v>
      </c>
      <c r="D15" s="67"/>
    </row>
    <row r="16" spans="2:7">
      <c r="B16" s="67"/>
      <c r="C16" s="67"/>
      <c r="D16" s="67"/>
    </row>
    <row r="17" spans="2:7">
      <c r="B17" s="69" t="s">
        <v>81</v>
      </c>
      <c r="C17" s="69" t="s">
        <v>82</v>
      </c>
      <c r="D17" s="69" t="s">
        <v>83</v>
      </c>
      <c r="F17">
        <v>40</v>
      </c>
    </row>
    <row r="18" spans="2:7">
      <c r="B18" s="70" t="s">
        <v>89</v>
      </c>
      <c r="C18" s="71">
        <v>3477533.84</v>
      </c>
      <c r="D18" s="70">
        <v>1</v>
      </c>
      <c r="G18" s="72"/>
    </row>
    <row r="19" spans="2:7">
      <c r="B19" s="70" t="s">
        <v>48</v>
      </c>
      <c r="C19" s="71">
        <v>3795755.35</v>
      </c>
      <c r="D19" s="70">
        <v>4</v>
      </c>
      <c r="F19" s="74">
        <f>C21/C19</f>
        <v>0.99346702099754658</v>
      </c>
      <c r="G19" s="72">
        <f>$F$17*F19</f>
        <v>39.738680839901861</v>
      </c>
    </row>
    <row r="20" spans="2:7">
      <c r="B20" s="70" t="s">
        <v>85</v>
      </c>
      <c r="C20" s="71">
        <v>3782808.75</v>
      </c>
      <c r="D20" s="70">
        <v>3</v>
      </c>
      <c r="F20" s="74">
        <f>C21/C20</f>
        <v>0.99686714534537324</v>
      </c>
      <c r="G20" s="72">
        <f t="shared" ref="G20:G21" si="3">$F$17*F20</f>
        <v>39.874685813814928</v>
      </c>
    </row>
    <row r="21" spans="2:7">
      <c r="B21" s="70" t="s">
        <v>86</v>
      </c>
      <c r="C21" s="71">
        <v>3770957.76</v>
      </c>
      <c r="D21" s="70">
        <v>2</v>
      </c>
      <c r="F21" s="74">
        <f>C21/C21</f>
        <v>1</v>
      </c>
      <c r="G21" s="72">
        <f t="shared" si="3"/>
        <v>40</v>
      </c>
    </row>
    <row r="24" spans="2:7">
      <c r="B24" s="306" t="s">
        <v>90</v>
      </c>
      <c r="C24" s="306"/>
      <c r="D24" s="306"/>
    </row>
    <row r="25" spans="2:7">
      <c r="B25" t="s">
        <v>91</v>
      </c>
      <c r="C25" s="18">
        <v>1201000</v>
      </c>
    </row>
    <row r="27" spans="2:7">
      <c r="B27" s="23" t="s">
        <v>81</v>
      </c>
      <c r="C27" s="23" t="s">
        <v>82</v>
      </c>
      <c r="D27" s="23" t="s">
        <v>83</v>
      </c>
    </row>
    <row r="28" spans="2:7">
      <c r="B28" s="24" t="s">
        <v>92</v>
      </c>
      <c r="C28" s="66">
        <v>1165353.94</v>
      </c>
      <c r="D28" s="24">
        <v>2</v>
      </c>
    </row>
    <row r="29" spans="2:7">
      <c r="B29" s="24" t="s">
        <v>85</v>
      </c>
      <c r="C29" s="66">
        <v>1136390.95</v>
      </c>
      <c r="D29" s="24">
        <v>1</v>
      </c>
    </row>
    <row r="30" spans="2:7">
      <c r="B30" s="24" t="s">
        <v>86</v>
      </c>
      <c r="C30" s="66">
        <v>1194138.3600000001</v>
      </c>
      <c r="D30" s="24">
        <v>3</v>
      </c>
    </row>
    <row r="31" spans="2:7">
      <c r="C31" s="72"/>
    </row>
    <row r="33" spans="2:6">
      <c r="B33" s="306" t="s">
        <v>117</v>
      </c>
      <c r="C33" s="306"/>
      <c r="D33" s="306"/>
    </row>
    <row r="34" spans="2:6">
      <c r="B34" t="s">
        <v>118</v>
      </c>
      <c r="C34" s="18">
        <f>'Etapa 1'!D4</f>
        <v>870000</v>
      </c>
    </row>
    <row r="36" spans="2:6">
      <c r="B36" s="23" t="s">
        <v>81</v>
      </c>
      <c r="C36" s="23" t="s">
        <v>82</v>
      </c>
      <c r="D36" s="23" t="s">
        <v>83</v>
      </c>
      <c r="E36">
        <v>40</v>
      </c>
    </row>
    <row r="37" spans="2:6">
      <c r="B37" s="24" t="str">
        <f>'Etapa 1'!E8</f>
        <v>BUENAÑO VINUEZA FAUSTO GERARDO</v>
      </c>
      <c r="C37" s="66">
        <v>1687966.7</v>
      </c>
      <c r="D37" s="24">
        <v>2</v>
      </c>
      <c r="E37" s="74">
        <f>C38/C37</f>
        <v>0.96909636902197183</v>
      </c>
      <c r="F37">
        <f>E36*E37</f>
        <v>38.763854760878871</v>
      </c>
    </row>
    <row r="38" spans="2:6">
      <c r="B38" s="24" t="str">
        <f>'Etapa 1'!F8</f>
        <v>CONSTRUCTORA ANDRADE RODAS- VIP S.A.</v>
      </c>
      <c r="C38" s="66">
        <v>1635802.4</v>
      </c>
      <c r="D38" s="24">
        <v>1</v>
      </c>
      <c r="E38" s="74">
        <f>C38/C38</f>
        <v>1</v>
      </c>
      <c r="F38">
        <f>E36*E38</f>
        <v>40</v>
      </c>
    </row>
    <row r="39" spans="2:6">
      <c r="B39" s="24"/>
      <c r="C39" s="66">
        <v>1194138.3600000001</v>
      </c>
      <c r="D39" s="24">
        <v>3</v>
      </c>
    </row>
    <row r="40" spans="2:6">
      <c r="B40" s="95"/>
      <c r="C40" s="96"/>
      <c r="D40" s="95"/>
    </row>
    <row r="41" spans="2:6">
      <c r="B41" t="s">
        <v>93</v>
      </c>
    </row>
  </sheetData>
  <mergeCells count="5">
    <mergeCell ref="B2:D2"/>
    <mergeCell ref="B4:D4"/>
    <mergeCell ref="B14:D14"/>
    <mergeCell ref="B24:D24"/>
    <mergeCell ref="B33:D3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G392"/>
  <sheetViews>
    <sheetView showZeros="0" tabSelected="1" topLeftCell="A190" zoomScale="110" zoomScaleNormal="110" workbookViewId="0">
      <selection activeCell="C6" sqref="C6"/>
    </sheetView>
  </sheetViews>
  <sheetFormatPr baseColWidth="10" defaultColWidth="11.42578125" defaultRowHeight="12.75"/>
  <cols>
    <col min="1" max="1" width="1.7109375" style="247" customWidth="1"/>
    <col min="2" max="2" width="5.7109375" style="247" customWidth="1"/>
    <col min="3" max="3" width="64.5703125" style="247" customWidth="1"/>
    <col min="4" max="4" width="7.7109375" style="247" customWidth="1"/>
    <col min="5" max="7" width="10.7109375" style="247" customWidth="1"/>
    <col min="8" max="241" width="11.42578125" style="247"/>
    <col min="242" max="242" width="5.7109375" style="247" customWidth="1"/>
    <col min="243" max="243" width="51" style="247" customWidth="1"/>
    <col min="244" max="244" width="8.85546875" style="247" customWidth="1"/>
    <col min="245" max="245" width="10.28515625" style="247" customWidth="1"/>
    <col min="246" max="246" width="11" style="247" customWidth="1"/>
    <col min="247" max="247" width="12" style="247" customWidth="1"/>
    <col min="248" max="497" width="11.42578125" style="247"/>
    <col min="498" max="498" width="5.7109375" style="247" customWidth="1"/>
    <col min="499" max="499" width="51" style="247" customWidth="1"/>
    <col min="500" max="500" width="8.85546875" style="247" customWidth="1"/>
    <col min="501" max="501" width="10.28515625" style="247" customWidth="1"/>
    <col min="502" max="502" width="11" style="247" customWidth="1"/>
    <col min="503" max="503" width="12" style="247" customWidth="1"/>
    <col min="504" max="753" width="11.42578125" style="247"/>
    <col min="754" max="754" width="5.7109375" style="247" customWidth="1"/>
    <col min="755" max="755" width="51" style="247" customWidth="1"/>
    <col min="756" max="756" width="8.85546875" style="247" customWidth="1"/>
    <col min="757" max="757" width="10.28515625" style="247" customWidth="1"/>
    <col min="758" max="758" width="11" style="247" customWidth="1"/>
    <col min="759" max="759" width="12" style="247" customWidth="1"/>
    <col min="760" max="1009" width="11.42578125" style="247"/>
    <col min="1010" max="1010" width="5.7109375" style="247" customWidth="1"/>
    <col min="1011" max="1011" width="51" style="247" customWidth="1"/>
    <col min="1012" max="1012" width="8.85546875" style="247" customWidth="1"/>
    <col min="1013" max="1013" width="10.28515625" style="247" customWidth="1"/>
    <col min="1014" max="1014" width="11" style="247" customWidth="1"/>
    <col min="1015" max="1015" width="12" style="247" customWidth="1"/>
    <col min="1016" max="1265" width="11.42578125" style="247"/>
    <col min="1266" max="1266" width="5.7109375" style="247" customWidth="1"/>
    <col min="1267" max="1267" width="51" style="247" customWidth="1"/>
    <col min="1268" max="1268" width="8.85546875" style="247" customWidth="1"/>
    <col min="1269" max="1269" width="10.28515625" style="247" customWidth="1"/>
    <col min="1270" max="1270" width="11" style="247" customWidth="1"/>
    <col min="1271" max="1271" width="12" style="247" customWidth="1"/>
    <col min="1272" max="1521" width="11.42578125" style="247"/>
    <col min="1522" max="1522" width="5.7109375" style="247" customWidth="1"/>
    <col min="1523" max="1523" width="51" style="247" customWidth="1"/>
    <col min="1524" max="1524" width="8.85546875" style="247" customWidth="1"/>
    <col min="1525" max="1525" width="10.28515625" style="247" customWidth="1"/>
    <col min="1526" max="1526" width="11" style="247" customWidth="1"/>
    <col min="1527" max="1527" width="12" style="247" customWidth="1"/>
    <col min="1528" max="1777" width="11.42578125" style="247"/>
    <col min="1778" max="1778" width="5.7109375" style="247" customWidth="1"/>
    <col min="1779" max="1779" width="51" style="247" customWidth="1"/>
    <col min="1780" max="1780" width="8.85546875" style="247" customWidth="1"/>
    <col min="1781" max="1781" width="10.28515625" style="247" customWidth="1"/>
    <col min="1782" max="1782" width="11" style="247" customWidth="1"/>
    <col min="1783" max="1783" width="12" style="247" customWidth="1"/>
    <col min="1784" max="2033" width="11.42578125" style="247"/>
    <col min="2034" max="2034" width="5.7109375" style="247" customWidth="1"/>
    <col min="2035" max="2035" width="51" style="247" customWidth="1"/>
    <col min="2036" max="2036" width="8.85546875" style="247" customWidth="1"/>
    <col min="2037" max="2037" width="10.28515625" style="247" customWidth="1"/>
    <col min="2038" max="2038" width="11" style="247" customWidth="1"/>
    <col min="2039" max="2039" width="12" style="247" customWidth="1"/>
    <col min="2040" max="2289" width="11.42578125" style="247"/>
    <col min="2290" max="2290" width="5.7109375" style="247" customWidth="1"/>
    <col min="2291" max="2291" width="51" style="247" customWidth="1"/>
    <col min="2292" max="2292" width="8.85546875" style="247" customWidth="1"/>
    <col min="2293" max="2293" width="10.28515625" style="247" customWidth="1"/>
    <col min="2294" max="2294" width="11" style="247" customWidth="1"/>
    <col min="2295" max="2295" width="12" style="247" customWidth="1"/>
    <col min="2296" max="2545" width="11.42578125" style="247"/>
    <col min="2546" max="2546" width="5.7109375" style="247" customWidth="1"/>
    <col min="2547" max="2547" width="51" style="247" customWidth="1"/>
    <col min="2548" max="2548" width="8.85546875" style="247" customWidth="1"/>
    <col min="2549" max="2549" width="10.28515625" style="247" customWidth="1"/>
    <col min="2550" max="2550" width="11" style="247" customWidth="1"/>
    <col min="2551" max="2551" width="12" style="247" customWidth="1"/>
    <col min="2552" max="2801" width="11.42578125" style="247"/>
    <col min="2802" max="2802" width="5.7109375" style="247" customWidth="1"/>
    <col min="2803" max="2803" width="51" style="247" customWidth="1"/>
    <col min="2804" max="2804" width="8.85546875" style="247" customWidth="1"/>
    <col min="2805" max="2805" width="10.28515625" style="247" customWidth="1"/>
    <col min="2806" max="2806" width="11" style="247" customWidth="1"/>
    <col min="2807" max="2807" width="12" style="247" customWidth="1"/>
    <col min="2808" max="3057" width="11.42578125" style="247"/>
    <col min="3058" max="3058" width="5.7109375" style="247" customWidth="1"/>
    <col min="3059" max="3059" width="51" style="247" customWidth="1"/>
    <col min="3060" max="3060" width="8.85546875" style="247" customWidth="1"/>
    <col min="3061" max="3061" width="10.28515625" style="247" customWidth="1"/>
    <col min="3062" max="3062" width="11" style="247" customWidth="1"/>
    <col min="3063" max="3063" width="12" style="247" customWidth="1"/>
    <col min="3064" max="3313" width="11.42578125" style="247"/>
    <col min="3314" max="3314" width="5.7109375" style="247" customWidth="1"/>
    <col min="3315" max="3315" width="51" style="247" customWidth="1"/>
    <col min="3316" max="3316" width="8.85546875" style="247" customWidth="1"/>
    <col min="3317" max="3317" width="10.28515625" style="247" customWidth="1"/>
    <col min="3318" max="3318" width="11" style="247" customWidth="1"/>
    <col min="3319" max="3319" width="12" style="247" customWidth="1"/>
    <col min="3320" max="3569" width="11.42578125" style="247"/>
    <col min="3570" max="3570" width="5.7109375" style="247" customWidth="1"/>
    <col min="3571" max="3571" width="51" style="247" customWidth="1"/>
    <col min="3572" max="3572" width="8.85546875" style="247" customWidth="1"/>
    <col min="3573" max="3573" width="10.28515625" style="247" customWidth="1"/>
    <col min="3574" max="3574" width="11" style="247" customWidth="1"/>
    <col min="3575" max="3575" width="12" style="247" customWidth="1"/>
    <col min="3576" max="3825" width="11.42578125" style="247"/>
    <col min="3826" max="3826" width="5.7109375" style="247" customWidth="1"/>
    <col min="3827" max="3827" width="51" style="247" customWidth="1"/>
    <col min="3828" max="3828" width="8.85546875" style="247" customWidth="1"/>
    <col min="3829" max="3829" width="10.28515625" style="247" customWidth="1"/>
    <col min="3830" max="3830" width="11" style="247" customWidth="1"/>
    <col min="3831" max="3831" width="12" style="247" customWidth="1"/>
    <col min="3832" max="4081" width="11.42578125" style="247"/>
    <col min="4082" max="4082" width="5.7109375" style="247" customWidth="1"/>
    <col min="4083" max="4083" width="51" style="247" customWidth="1"/>
    <col min="4084" max="4084" width="8.85546875" style="247" customWidth="1"/>
    <col min="4085" max="4085" width="10.28515625" style="247" customWidth="1"/>
    <col min="4086" max="4086" width="11" style="247" customWidth="1"/>
    <col min="4087" max="4087" width="12" style="247" customWidth="1"/>
    <col min="4088" max="4337" width="11.42578125" style="247"/>
    <col min="4338" max="4338" width="5.7109375" style="247" customWidth="1"/>
    <col min="4339" max="4339" width="51" style="247" customWidth="1"/>
    <col min="4340" max="4340" width="8.85546875" style="247" customWidth="1"/>
    <col min="4341" max="4341" width="10.28515625" style="247" customWidth="1"/>
    <col min="4342" max="4342" width="11" style="247" customWidth="1"/>
    <col min="4343" max="4343" width="12" style="247" customWidth="1"/>
    <col min="4344" max="4593" width="11.42578125" style="247"/>
    <col min="4594" max="4594" width="5.7109375" style="247" customWidth="1"/>
    <col min="4595" max="4595" width="51" style="247" customWidth="1"/>
    <col min="4596" max="4596" width="8.85546875" style="247" customWidth="1"/>
    <col min="4597" max="4597" width="10.28515625" style="247" customWidth="1"/>
    <col min="4598" max="4598" width="11" style="247" customWidth="1"/>
    <col min="4599" max="4599" width="12" style="247" customWidth="1"/>
    <col min="4600" max="4849" width="11.42578125" style="247"/>
    <col min="4850" max="4850" width="5.7109375" style="247" customWidth="1"/>
    <col min="4851" max="4851" width="51" style="247" customWidth="1"/>
    <col min="4852" max="4852" width="8.85546875" style="247" customWidth="1"/>
    <col min="4853" max="4853" width="10.28515625" style="247" customWidth="1"/>
    <col min="4854" max="4854" width="11" style="247" customWidth="1"/>
    <col min="4855" max="4855" width="12" style="247" customWidth="1"/>
    <col min="4856" max="5105" width="11.42578125" style="247"/>
    <col min="5106" max="5106" width="5.7109375" style="247" customWidth="1"/>
    <col min="5107" max="5107" width="51" style="247" customWidth="1"/>
    <col min="5108" max="5108" width="8.85546875" style="247" customWidth="1"/>
    <col min="5109" max="5109" width="10.28515625" style="247" customWidth="1"/>
    <col min="5110" max="5110" width="11" style="247" customWidth="1"/>
    <col min="5111" max="5111" width="12" style="247" customWidth="1"/>
    <col min="5112" max="5361" width="11.42578125" style="247"/>
    <col min="5362" max="5362" width="5.7109375" style="247" customWidth="1"/>
    <col min="5363" max="5363" width="51" style="247" customWidth="1"/>
    <col min="5364" max="5364" width="8.85546875" style="247" customWidth="1"/>
    <col min="5365" max="5365" width="10.28515625" style="247" customWidth="1"/>
    <col min="5366" max="5366" width="11" style="247" customWidth="1"/>
    <col min="5367" max="5367" width="12" style="247" customWidth="1"/>
    <col min="5368" max="5617" width="11.42578125" style="247"/>
    <col min="5618" max="5618" width="5.7109375" style="247" customWidth="1"/>
    <col min="5619" max="5619" width="51" style="247" customWidth="1"/>
    <col min="5620" max="5620" width="8.85546875" style="247" customWidth="1"/>
    <col min="5621" max="5621" width="10.28515625" style="247" customWidth="1"/>
    <col min="5622" max="5622" width="11" style="247" customWidth="1"/>
    <col min="5623" max="5623" width="12" style="247" customWidth="1"/>
    <col min="5624" max="5873" width="11.42578125" style="247"/>
    <col min="5874" max="5874" width="5.7109375" style="247" customWidth="1"/>
    <col min="5875" max="5875" width="51" style="247" customWidth="1"/>
    <col min="5876" max="5876" width="8.85546875" style="247" customWidth="1"/>
    <col min="5877" max="5877" width="10.28515625" style="247" customWidth="1"/>
    <col min="5878" max="5878" width="11" style="247" customWidth="1"/>
    <col min="5879" max="5879" width="12" style="247" customWidth="1"/>
    <col min="5880" max="6129" width="11.42578125" style="247"/>
    <col min="6130" max="6130" width="5.7109375" style="247" customWidth="1"/>
    <col min="6131" max="6131" width="51" style="247" customWidth="1"/>
    <col min="6132" max="6132" width="8.85546875" style="247" customWidth="1"/>
    <col min="6133" max="6133" width="10.28515625" style="247" customWidth="1"/>
    <col min="6134" max="6134" width="11" style="247" customWidth="1"/>
    <col min="6135" max="6135" width="12" style="247" customWidth="1"/>
    <col min="6136" max="6385" width="11.42578125" style="247"/>
    <col min="6386" max="6386" width="5.7109375" style="247" customWidth="1"/>
    <col min="6387" max="6387" width="51" style="247" customWidth="1"/>
    <col min="6388" max="6388" width="8.85546875" style="247" customWidth="1"/>
    <col min="6389" max="6389" width="10.28515625" style="247" customWidth="1"/>
    <col min="6390" max="6390" width="11" style="247" customWidth="1"/>
    <col min="6391" max="6391" width="12" style="247" customWidth="1"/>
    <col min="6392" max="6641" width="11.42578125" style="247"/>
    <col min="6642" max="6642" width="5.7109375" style="247" customWidth="1"/>
    <col min="6643" max="6643" width="51" style="247" customWidth="1"/>
    <col min="6644" max="6644" width="8.85546875" style="247" customWidth="1"/>
    <col min="6645" max="6645" width="10.28515625" style="247" customWidth="1"/>
    <col min="6646" max="6646" width="11" style="247" customWidth="1"/>
    <col min="6647" max="6647" width="12" style="247" customWidth="1"/>
    <col min="6648" max="6897" width="11.42578125" style="247"/>
    <col min="6898" max="6898" width="5.7109375" style="247" customWidth="1"/>
    <col min="6899" max="6899" width="51" style="247" customWidth="1"/>
    <col min="6900" max="6900" width="8.85546875" style="247" customWidth="1"/>
    <col min="6901" max="6901" width="10.28515625" style="247" customWidth="1"/>
    <col min="6902" max="6902" width="11" style="247" customWidth="1"/>
    <col min="6903" max="6903" width="12" style="247" customWidth="1"/>
    <col min="6904" max="7153" width="11.42578125" style="247"/>
    <col min="7154" max="7154" width="5.7109375" style="247" customWidth="1"/>
    <col min="7155" max="7155" width="51" style="247" customWidth="1"/>
    <col min="7156" max="7156" width="8.85546875" style="247" customWidth="1"/>
    <col min="7157" max="7157" width="10.28515625" style="247" customWidth="1"/>
    <col min="7158" max="7158" width="11" style="247" customWidth="1"/>
    <col min="7159" max="7159" width="12" style="247" customWidth="1"/>
    <col min="7160" max="7409" width="11.42578125" style="247"/>
    <col min="7410" max="7410" width="5.7109375" style="247" customWidth="1"/>
    <col min="7411" max="7411" width="51" style="247" customWidth="1"/>
    <col min="7412" max="7412" width="8.85546875" style="247" customWidth="1"/>
    <col min="7413" max="7413" width="10.28515625" style="247" customWidth="1"/>
    <col min="7414" max="7414" width="11" style="247" customWidth="1"/>
    <col min="7415" max="7415" width="12" style="247" customWidth="1"/>
    <col min="7416" max="7665" width="11.42578125" style="247"/>
    <col min="7666" max="7666" width="5.7109375" style="247" customWidth="1"/>
    <col min="7667" max="7667" width="51" style="247" customWidth="1"/>
    <col min="7668" max="7668" width="8.85546875" style="247" customWidth="1"/>
    <col min="7669" max="7669" width="10.28515625" style="247" customWidth="1"/>
    <col min="7670" max="7670" width="11" style="247" customWidth="1"/>
    <col min="7671" max="7671" width="12" style="247" customWidth="1"/>
    <col min="7672" max="7921" width="11.42578125" style="247"/>
    <col min="7922" max="7922" width="5.7109375" style="247" customWidth="1"/>
    <col min="7923" max="7923" width="51" style="247" customWidth="1"/>
    <col min="7924" max="7924" width="8.85546875" style="247" customWidth="1"/>
    <col min="7925" max="7925" width="10.28515625" style="247" customWidth="1"/>
    <col min="7926" max="7926" width="11" style="247" customWidth="1"/>
    <col min="7927" max="7927" width="12" style="247" customWidth="1"/>
    <col min="7928" max="8177" width="11.42578125" style="247"/>
    <col min="8178" max="8178" width="5.7109375" style="247" customWidth="1"/>
    <col min="8179" max="8179" width="51" style="247" customWidth="1"/>
    <col min="8180" max="8180" width="8.85546875" style="247" customWidth="1"/>
    <col min="8181" max="8181" width="10.28515625" style="247" customWidth="1"/>
    <col min="8182" max="8182" width="11" style="247" customWidth="1"/>
    <col min="8183" max="8183" width="12" style="247" customWidth="1"/>
    <col min="8184" max="8433" width="11.42578125" style="247"/>
    <col min="8434" max="8434" width="5.7109375" style="247" customWidth="1"/>
    <col min="8435" max="8435" width="51" style="247" customWidth="1"/>
    <col min="8436" max="8436" width="8.85546875" style="247" customWidth="1"/>
    <col min="8437" max="8437" width="10.28515625" style="247" customWidth="1"/>
    <col min="8438" max="8438" width="11" style="247" customWidth="1"/>
    <col min="8439" max="8439" width="12" style="247" customWidth="1"/>
    <col min="8440" max="8689" width="11.42578125" style="247"/>
    <col min="8690" max="8690" width="5.7109375" style="247" customWidth="1"/>
    <col min="8691" max="8691" width="51" style="247" customWidth="1"/>
    <col min="8692" max="8692" width="8.85546875" style="247" customWidth="1"/>
    <col min="8693" max="8693" width="10.28515625" style="247" customWidth="1"/>
    <col min="8694" max="8694" width="11" style="247" customWidth="1"/>
    <col min="8695" max="8695" width="12" style="247" customWidth="1"/>
    <col min="8696" max="8945" width="11.42578125" style="247"/>
    <col min="8946" max="8946" width="5.7109375" style="247" customWidth="1"/>
    <col min="8947" max="8947" width="51" style="247" customWidth="1"/>
    <col min="8948" max="8948" width="8.85546875" style="247" customWidth="1"/>
    <col min="8949" max="8949" width="10.28515625" style="247" customWidth="1"/>
    <col min="8950" max="8950" width="11" style="247" customWidth="1"/>
    <col min="8951" max="8951" width="12" style="247" customWidth="1"/>
    <col min="8952" max="9201" width="11.42578125" style="247"/>
    <col min="9202" max="9202" width="5.7109375" style="247" customWidth="1"/>
    <col min="9203" max="9203" width="51" style="247" customWidth="1"/>
    <col min="9204" max="9204" width="8.85546875" style="247" customWidth="1"/>
    <col min="9205" max="9205" width="10.28515625" style="247" customWidth="1"/>
    <col min="9206" max="9206" width="11" style="247" customWidth="1"/>
    <col min="9207" max="9207" width="12" style="247" customWidth="1"/>
    <col min="9208" max="9457" width="11.42578125" style="247"/>
    <col min="9458" max="9458" width="5.7109375" style="247" customWidth="1"/>
    <col min="9459" max="9459" width="51" style="247" customWidth="1"/>
    <col min="9460" max="9460" width="8.85546875" style="247" customWidth="1"/>
    <col min="9461" max="9461" width="10.28515625" style="247" customWidth="1"/>
    <col min="9462" max="9462" width="11" style="247" customWidth="1"/>
    <col min="9463" max="9463" width="12" style="247" customWidth="1"/>
    <col min="9464" max="9713" width="11.42578125" style="247"/>
    <col min="9714" max="9714" width="5.7109375" style="247" customWidth="1"/>
    <col min="9715" max="9715" width="51" style="247" customWidth="1"/>
    <col min="9716" max="9716" width="8.85546875" style="247" customWidth="1"/>
    <col min="9717" max="9717" width="10.28515625" style="247" customWidth="1"/>
    <col min="9718" max="9718" width="11" style="247" customWidth="1"/>
    <col min="9719" max="9719" width="12" style="247" customWidth="1"/>
    <col min="9720" max="9969" width="11.42578125" style="247"/>
    <col min="9970" max="9970" width="5.7109375" style="247" customWidth="1"/>
    <col min="9971" max="9971" width="51" style="247" customWidth="1"/>
    <col min="9972" max="9972" width="8.85546875" style="247" customWidth="1"/>
    <col min="9973" max="9973" width="10.28515625" style="247" customWidth="1"/>
    <col min="9974" max="9974" width="11" style="247" customWidth="1"/>
    <col min="9975" max="9975" width="12" style="247" customWidth="1"/>
    <col min="9976" max="10225" width="11.42578125" style="247"/>
    <col min="10226" max="10226" width="5.7109375" style="247" customWidth="1"/>
    <col min="10227" max="10227" width="51" style="247" customWidth="1"/>
    <col min="10228" max="10228" width="8.85546875" style="247" customWidth="1"/>
    <col min="10229" max="10229" width="10.28515625" style="247" customWidth="1"/>
    <col min="10230" max="10230" width="11" style="247" customWidth="1"/>
    <col min="10231" max="10231" width="12" style="247" customWidth="1"/>
    <col min="10232" max="10481" width="11.42578125" style="247"/>
    <col min="10482" max="10482" width="5.7109375" style="247" customWidth="1"/>
    <col min="10483" max="10483" width="51" style="247" customWidth="1"/>
    <col min="10484" max="10484" width="8.85546875" style="247" customWidth="1"/>
    <col min="10485" max="10485" width="10.28515625" style="247" customWidth="1"/>
    <col min="10486" max="10486" width="11" style="247" customWidth="1"/>
    <col min="10487" max="10487" width="12" style="247" customWidth="1"/>
    <col min="10488" max="10737" width="11.42578125" style="247"/>
    <col min="10738" max="10738" width="5.7109375" style="247" customWidth="1"/>
    <col min="10739" max="10739" width="51" style="247" customWidth="1"/>
    <col min="10740" max="10740" width="8.85546875" style="247" customWidth="1"/>
    <col min="10741" max="10741" width="10.28515625" style="247" customWidth="1"/>
    <col min="10742" max="10742" width="11" style="247" customWidth="1"/>
    <col min="10743" max="10743" width="12" style="247" customWidth="1"/>
    <col min="10744" max="10993" width="11.42578125" style="247"/>
    <col min="10994" max="10994" width="5.7109375" style="247" customWidth="1"/>
    <col min="10995" max="10995" width="51" style="247" customWidth="1"/>
    <col min="10996" max="10996" width="8.85546875" style="247" customWidth="1"/>
    <col min="10997" max="10997" width="10.28515625" style="247" customWidth="1"/>
    <col min="10998" max="10998" width="11" style="247" customWidth="1"/>
    <col min="10999" max="10999" width="12" style="247" customWidth="1"/>
    <col min="11000" max="11249" width="11.42578125" style="247"/>
    <col min="11250" max="11250" width="5.7109375" style="247" customWidth="1"/>
    <col min="11251" max="11251" width="51" style="247" customWidth="1"/>
    <col min="11252" max="11252" width="8.85546875" style="247" customWidth="1"/>
    <col min="11253" max="11253" width="10.28515625" style="247" customWidth="1"/>
    <col min="11254" max="11254" width="11" style="247" customWidth="1"/>
    <col min="11255" max="11255" width="12" style="247" customWidth="1"/>
    <col min="11256" max="11505" width="11.42578125" style="247"/>
    <col min="11506" max="11506" width="5.7109375" style="247" customWidth="1"/>
    <col min="11507" max="11507" width="51" style="247" customWidth="1"/>
    <col min="11508" max="11508" width="8.85546875" style="247" customWidth="1"/>
    <col min="11509" max="11509" width="10.28515625" style="247" customWidth="1"/>
    <col min="11510" max="11510" width="11" style="247" customWidth="1"/>
    <col min="11511" max="11511" width="12" style="247" customWidth="1"/>
    <col min="11512" max="11761" width="11.42578125" style="247"/>
    <col min="11762" max="11762" width="5.7109375" style="247" customWidth="1"/>
    <col min="11763" max="11763" width="51" style="247" customWidth="1"/>
    <col min="11764" max="11764" width="8.85546875" style="247" customWidth="1"/>
    <col min="11765" max="11765" width="10.28515625" style="247" customWidth="1"/>
    <col min="11766" max="11766" width="11" style="247" customWidth="1"/>
    <col min="11767" max="11767" width="12" style="247" customWidth="1"/>
    <col min="11768" max="12017" width="11.42578125" style="247"/>
    <col min="12018" max="12018" width="5.7109375" style="247" customWidth="1"/>
    <col min="12019" max="12019" width="51" style="247" customWidth="1"/>
    <col min="12020" max="12020" width="8.85546875" style="247" customWidth="1"/>
    <col min="12021" max="12021" width="10.28515625" style="247" customWidth="1"/>
    <col min="12022" max="12022" width="11" style="247" customWidth="1"/>
    <col min="12023" max="12023" width="12" style="247" customWidth="1"/>
    <col min="12024" max="12273" width="11.42578125" style="247"/>
    <col min="12274" max="12274" width="5.7109375" style="247" customWidth="1"/>
    <col min="12275" max="12275" width="51" style="247" customWidth="1"/>
    <col min="12276" max="12276" width="8.85546875" style="247" customWidth="1"/>
    <col min="12277" max="12277" width="10.28515625" style="247" customWidth="1"/>
    <col min="12278" max="12278" width="11" style="247" customWidth="1"/>
    <col min="12279" max="12279" width="12" style="247" customWidth="1"/>
    <col min="12280" max="12529" width="11.42578125" style="247"/>
    <col min="12530" max="12530" width="5.7109375" style="247" customWidth="1"/>
    <col min="12531" max="12531" width="51" style="247" customWidth="1"/>
    <col min="12532" max="12532" width="8.85546875" style="247" customWidth="1"/>
    <col min="12533" max="12533" width="10.28515625" style="247" customWidth="1"/>
    <col min="12534" max="12534" width="11" style="247" customWidth="1"/>
    <col min="12535" max="12535" width="12" style="247" customWidth="1"/>
    <col min="12536" max="12785" width="11.42578125" style="247"/>
    <col min="12786" max="12786" width="5.7109375" style="247" customWidth="1"/>
    <col min="12787" max="12787" width="51" style="247" customWidth="1"/>
    <col min="12788" max="12788" width="8.85546875" style="247" customWidth="1"/>
    <col min="12789" max="12789" width="10.28515625" style="247" customWidth="1"/>
    <col min="12790" max="12790" width="11" style="247" customWidth="1"/>
    <col min="12791" max="12791" width="12" style="247" customWidth="1"/>
    <col min="12792" max="13041" width="11.42578125" style="247"/>
    <col min="13042" max="13042" width="5.7109375" style="247" customWidth="1"/>
    <col min="13043" max="13043" width="51" style="247" customWidth="1"/>
    <col min="13044" max="13044" width="8.85546875" style="247" customWidth="1"/>
    <col min="13045" max="13045" width="10.28515625" style="247" customWidth="1"/>
    <col min="13046" max="13046" width="11" style="247" customWidth="1"/>
    <col min="13047" max="13047" width="12" style="247" customWidth="1"/>
    <col min="13048" max="13297" width="11.42578125" style="247"/>
    <col min="13298" max="13298" width="5.7109375" style="247" customWidth="1"/>
    <col min="13299" max="13299" width="51" style="247" customWidth="1"/>
    <col min="13300" max="13300" width="8.85546875" style="247" customWidth="1"/>
    <col min="13301" max="13301" width="10.28515625" style="247" customWidth="1"/>
    <col min="13302" max="13302" width="11" style="247" customWidth="1"/>
    <col min="13303" max="13303" width="12" style="247" customWidth="1"/>
    <col min="13304" max="13553" width="11.42578125" style="247"/>
    <col min="13554" max="13554" width="5.7109375" style="247" customWidth="1"/>
    <col min="13555" max="13555" width="51" style="247" customWidth="1"/>
    <col min="13556" max="13556" width="8.85546875" style="247" customWidth="1"/>
    <col min="13557" max="13557" width="10.28515625" style="247" customWidth="1"/>
    <col min="13558" max="13558" width="11" style="247" customWidth="1"/>
    <col min="13559" max="13559" width="12" style="247" customWidth="1"/>
    <col min="13560" max="13809" width="11.42578125" style="247"/>
    <col min="13810" max="13810" width="5.7109375" style="247" customWidth="1"/>
    <col min="13811" max="13811" width="51" style="247" customWidth="1"/>
    <col min="13812" max="13812" width="8.85546875" style="247" customWidth="1"/>
    <col min="13813" max="13813" width="10.28515625" style="247" customWidth="1"/>
    <col min="13814" max="13814" width="11" style="247" customWidth="1"/>
    <col min="13815" max="13815" width="12" style="247" customWidth="1"/>
    <col min="13816" max="14065" width="11.42578125" style="247"/>
    <col min="14066" max="14066" width="5.7109375" style="247" customWidth="1"/>
    <col min="14067" max="14067" width="51" style="247" customWidth="1"/>
    <col min="14068" max="14068" width="8.85546875" style="247" customWidth="1"/>
    <col min="14069" max="14069" width="10.28515625" style="247" customWidth="1"/>
    <col min="14070" max="14070" width="11" style="247" customWidth="1"/>
    <col min="14071" max="14071" width="12" style="247" customWidth="1"/>
    <col min="14072" max="14321" width="11.42578125" style="247"/>
    <col min="14322" max="14322" width="5.7109375" style="247" customWidth="1"/>
    <col min="14323" max="14323" width="51" style="247" customWidth="1"/>
    <col min="14324" max="14324" width="8.85546875" style="247" customWidth="1"/>
    <col min="14325" max="14325" width="10.28515625" style="247" customWidth="1"/>
    <col min="14326" max="14326" width="11" style="247" customWidth="1"/>
    <col min="14327" max="14327" width="12" style="247" customWidth="1"/>
    <col min="14328" max="14577" width="11.42578125" style="247"/>
    <col min="14578" max="14578" width="5.7109375" style="247" customWidth="1"/>
    <col min="14579" max="14579" width="51" style="247" customWidth="1"/>
    <col min="14580" max="14580" width="8.85546875" style="247" customWidth="1"/>
    <col min="14581" max="14581" width="10.28515625" style="247" customWidth="1"/>
    <col min="14582" max="14582" width="11" style="247" customWidth="1"/>
    <col min="14583" max="14583" width="12" style="247" customWidth="1"/>
    <col min="14584" max="14833" width="11.42578125" style="247"/>
    <col min="14834" max="14834" width="5.7109375" style="247" customWidth="1"/>
    <col min="14835" max="14835" width="51" style="247" customWidth="1"/>
    <col min="14836" max="14836" width="8.85546875" style="247" customWidth="1"/>
    <col min="14837" max="14837" width="10.28515625" style="247" customWidth="1"/>
    <col min="14838" max="14838" width="11" style="247" customWidth="1"/>
    <col min="14839" max="14839" width="12" style="247" customWidth="1"/>
    <col min="14840" max="15089" width="11.42578125" style="247"/>
    <col min="15090" max="15090" width="5.7109375" style="247" customWidth="1"/>
    <col min="15091" max="15091" width="51" style="247" customWidth="1"/>
    <col min="15092" max="15092" width="8.85546875" style="247" customWidth="1"/>
    <col min="15093" max="15093" width="10.28515625" style="247" customWidth="1"/>
    <col min="15094" max="15094" width="11" style="247" customWidth="1"/>
    <col min="15095" max="15095" width="12" style="247" customWidth="1"/>
    <col min="15096" max="15345" width="11.42578125" style="247"/>
    <col min="15346" max="15346" width="5.7109375" style="247" customWidth="1"/>
    <col min="15347" max="15347" width="51" style="247" customWidth="1"/>
    <col min="15348" max="15348" width="8.85546875" style="247" customWidth="1"/>
    <col min="15349" max="15349" width="10.28515625" style="247" customWidth="1"/>
    <col min="15350" max="15350" width="11" style="247" customWidth="1"/>
    <col min="15351" max="15351" width="12" style="247" customWidth="1"/>
    <col min="15352" max="15601" width="11.42578125" style="247"/>
    <col min="15602" max="15602" width="5.7109375" style="247" customWidth="1"/>
    <col min="15603" max="15603" width="51" style="247" customWidth="1"/>
    <col min="15604" max="15604" width="8.85546875" style="247" customWidth="1"/>
    <col min="15605" max="15605" width="10.28515625" style="247" customWidth="1"/>
    <col min="15606" max="15606" width="11" style="247" customWidth="1"/>
    <col min="15607" max="15607" width="12" style="247" customWidth="1"/>
    <col min="15608" max="15857" width="11.42578125" style="247"/>
    <col min="15858" max="15858" width="5.7109375" style="247" customWidth="1"/>
    <col min="15859" max="15859" width="51" style="247" customWidth="1"/>
    <col min="15860" max="15860" width="8.85546875" style="247" customWidth="1"/>
    <col min="15861" max="15861" width="10.28515625" style="247" customWidth="1"/>
    <col min="15862" max="15862" width="11" style="247" customWidth="1"/>
    <col min="15863" max="15863" width="12" style="247" customWidth="1"/>
    <col min="15864" max="16113" width="11.42578125" style="247"/>
    <col min="16114" max="16114" width="5.7109375" style="247" customWidth="1"/>
    <col min="16115" max="16115" width="51" style="247" customWidth="1"/>
    <col min="16116" max="16116" width="8.85546875" style="247" customWidth="1"/>
    <col min="16117" max="16117" width="10.28515625" style="247" customWidth="1"/>
    <col min="16118" max="16118" width="11" style="247" customWidth="1"/>
    <col min="16119" max="16119" width="12" style="247" customWidth="1"/>
    <col min="16120" max="16384" width="11.42578125" style="247"/>
  </cols>
  <sheetData>
    <row r="1" spans="2:7" ht="18.75" customHeight="1">
      <c r="B1" s="310" t="s">
        <v>702</v>
      </c>
      <c r="C1" s="311"/>
      <c r="D1" s="311"/>
      <c r="E1" s="311"/>
      <c r="F1" s="311"/>
      <c r="G1" s="312"/>
    </row>
    <row r="2" spans="2:7" ht="15" customHeight="1">
      <c r="B2" s="248" t="s">
        <v>203</v>
      </c>
      <c r="C2" s="249" t="s">
        <v>205</v>
      </c>
      <c r="D2" s="249" t="s">
        <v>206</v>
      </c>
      <c r="E2" s="249" t="s">
        <v>207</v>
      </c>
      <c r="F2" s="249" t="s">
        <v>208</v>
      </c>
      <c r="G2" s="250" t="s">
        <v>5</v>
      </c>
    </row>
    <row r="3" spans="2:7">
      <c r="B3" s="251">
        <v>1</v>
      </c>
      <c r="C3" s="253" t="s">
        <v>209</v>
      </c>
      <c r="D3" s="252" t="s">
        <v>210</v>
      </c>
      <c r="E3" s="254">
        <v>300</v>
      </c>
      <c r="F3" s="254"/>
      <c r="G3" s="255">
        <f t="shared" ref="G3:G34" si="0">E3*F3</f>
        <v>0</v>
      </c>
    </row>
    <row r="4" spans="2:7">
      <c r="B4" s="251">
        <v>2</v>
      </c>
      <c r="C4" s="253" t="s">
        <v>211</v>
      </c>
      <c r="D4" s="252" t="s">
        <v>212</v>
      </c>
      <c r="E4" s="254">
        <v>5</v>
      </c>
      <c r="F4" s="254"/>
      <c r="G4" s="255">
        <f t="shared" si="0"/>
        <v>0</v>
      </c>
    </row>
    <row r="5" spans="2:7">
      <c r="B5" s="251">
        <v>3</v>
      </c>
      <c r="C5" s="253" t="s">
        <v>213</v>
      </c>
      <c r="D5" s="252" t="s">
        <v>210</v>
      </c>
      <c r="E5" s="254">
        <v>50</v>
      </c>
      <c r="F5" s="254"/>
      <c r="G5" s="255">
        <f t="shared" si="0"/>
        <v>0</v>
      </c>
    </row>
    <row r="6" spans="2:7">
      <c r="B6" s="251">
        <v>4</v>
      </c>
      <c r="C6" s="253" t="s">
        <v>214</v>
      </c>
      <c r="D6" s="252" t="s">
        <v>212</v>
      </c>
      <c r="E6" s="254">
        <v>96</v>
      </c>
      <c r="F6" s="254"/>
      <c r="G6" s="255">
        <f t="shared" si="0"/>
        <v>0</v>
      </c>
    </row>
    <row r="7" spans="2:7">
      <c r="B7" s="251">
        <v>5</v>
      </c>
      <c r="C7" s="253" t="s">
        <v>215</v>
      </c>
      <c r="D7" s="252" t="s">
        <v>210</v>
      </c>
      <c r="E7" s="254">
        <v>720</v>
      </c>
      <c r="F7" s="254"/>
      <c r="G7" s="255">
        <f t="shared" si="0"/>
        <v>0</v>
      </c>
    </row>
    <row r="8" spans="2:7">
      <c r="B8" s="251">
        <v>6</v>
      </c>
      <c r="C8" s="253" t="s">
        <v>216</v>
      </c>
      <c r="D8" s="252" t="s">
        <v>210</v>
      </c>
      <c r="E8" s="254">
        <v>27</v>
      </c>
      <c r="F8" s="254"/>
      <c r="G8" s="255">
        <f t="shared" si="0"/>
        <v>0</v>
      </c>
    </row>
    <row r="9" spans="2:7">
      <c r="B9" s="251">
        <v>7</v>
      </c>
      <c r="C9" s="253" t="s">
        <v>217</v>
      </c>
      <c r="D9" s="252" t="s">
        <v>210</v>
      </c>
      <c r="E9" s="254">
        <v>13</v>
      </c>
      <c r="F9" s="254"/>
      <c r="G9" s="255">
        <f t="shared" si="0"/>
        <v>0</v>
      </c>
    </row>
    <row r="10" spans="2:7">
      <c r="B10" s="251">
        <v>8</v>
      </c>
      <c r="C10" s="253" t="s">
        <v>218</v>
      </c>
      <c r="D10" s="252" t="s">
        <v>210</v>
      </c>
      <c r="E10" s="254">
        <v>35</v>
      </c>
      <c r="F10" s="254"/>
      <c r="G10" s="255">
        <f t="shared" si="0"/>
        <v>0</v>
      </c>
    </row>
    <row r="11" spans="2:7">
      <c r="B11" s="251">
        <v>9</v>
      </c>
      <c r="C11" s="253" t="s">
        <v>219</v>
      </c>
      <c r="D11" s="252" t="s">
        <v>210</v>
      </c>
      <c r="E11" s="254">
        <v>225</v>
      </c>
      <c r="F11" s="254"/>
      <c r="G11" s="255">
        <f t="shared" si="0"/>
        <v>0</v>
      </c>
    </row>
    <row r="12" spans="2:7">
      <c r="B12" s="251">
        <v>10</v>
      </c>
      <c r="C12" s="253" t="s">
        <v>220</v>
      </c>
      <c r="D12" s="252" t="s">
        <v>210</v>
      </c>
      <c r="E12" s="254">
        <v>725</v>
      </c>
      <c r="F12" s="254"/>
      <c r="G12" s="255">
        <f t="shared" si="0"/>
        <v>0</v>
      </c>
    </row>
    <row r="13" spans="2:7">
      <c r="B13" s="251">
        <v>11</v>
      </c>
      <c r="C13" s="253" t="s">
        <v>221</v>
      </c>
      <c r="D13" s="252" t="s">
        <v>212</v>
      </c>
      <c r="E13" s="254">
        <v>13</v>
      </c>
      <c r="F13" s="254"/>
      <c r="G13" s="255">
        <f t="shared" si="0"/>
        <v>0</v>
      </c>
    </row>
    <row r="14" spans="2:7">
      <c r="B14" s="251">
        <v>12</v>
      </c>
      <c r="C14" s="253" t="s">
        <v>222</v>
      </c>
      <c r="D14" s="252" t="s">
        <v>210</v>
      </c>
      <c r="E14" s="254">
        <v>27</v>
      </c>
      <c r="F14" s="254"/>
      <c r="G14" s="255">
        <f t="shared" si="0"/>
        <v>0</v>
      </c>
    </row>
    <row r="15" spans="2:7">
      <c r="B15" s="251">
        <v>13</v>
      </c>
      <c r="C15" s="253" t="s">
        <v>223</v>
      </c>
      <c r="D15" s="252" t="s">
        <v>224</v>
      </c>
      <c r="E15" s="254">
        <v>553</v>
      </c>
      <c r="F15" s="254"/>
      <c r="G15" s="255">
        <f t="shared" si="0"/>
        <v>0</v>
      </c>
    </row>
    <row r="16" spans="2:7">
      <c r="B16" s="251">
        <v>14</v>
      </c>
      <c r="C16" s="253" t="s">
        <v>225</v>
      </c>
      <c r="D16" s="252" t="s">
        <v>224</v>
      </c>
      <c r="E16" s="254">
        <v>111</v>
      </c>
      <c r="F16" s="254"/>
      <c r="G16" s="255">
        <f t="shared" si="0"/>
        <v>0</v>
      </c>
    </row>
    <row r="17" spans="2:7">
      <c r="B17" s="251">
        <v>15</v>
      </c>
      <c r="C17" s="253" t="s">
        <v>226</v>
      </c>
      <c r="D17" s="252" t="s">
        <v>224</v>
      </c>
      <c r="E17" s="254">
        <v>782</v>
      </c>
      <c r="F17" s="254"/>
      <c r="G17" s="255">
        <f t="shared" si="0"/>
        <v>0</v>
      </c>
    </row>
    <row r="18" spans="2:7">
      <c r="B18" s="251">
        <v>16</v>
      </c>
      <c r="C18" s="253" t="s">
        <v>227</v>
      </c>
      <c r="D18" s="252" t="s">
        <v>228</v>
      </c>
      <c r="E18" s="254">
        <v>42</v>
      </c>
      <c r="F18" s="254"/>
      <c r="G18" s="255">
        <f t="shared" si="0"/>
        <v>0</v>
      </c>
    </row>
    <row r="19" spans="2:7">
      <c r="B19" s="251">
        <v>17</v>
      </c>
      <c r="C19" s="253" t="s">
        <v>229</v>
      </c>
      <c r="D19" s="252" t="s">
        <v>210</v>
      </c>
      <c r="E19" s="254">
        <v>174</v>
      </c>
      <c r="F19" s="254"/>
      <c r="G19" s="255">
        <f t="shared" si="0"/>
        <v>0</v>
      </c>
    </row>
    <row r="20" spans="2:7">
      <c r="B20" s="251">
        <v>18</v>
      </c>
      <c r="C20" s="253" t="s">
        <v>230</v>
      </c>
      <c r="D20" s="252" t="s">
        <v>210</v>
      </c>
      <c r="E20" s="254">
        <v>55</v>
      </c>
      <c r="F20" s="254"/>
      <c r="G20" s="255">
        <f t="shared" si="0"/>
        <v>0</v>
      </c>
    </row>
    <row r="21" spans="2:7">
      <c r="B21" s="251">
        <v>19</v>
      </c>
      <c r="C21" s="253" t="s">
        <v>231</v>
      </c>
      <c r="D21" s="252" t="s">
        <v>210</v>
      </c>
      <c r="E21" s="254">
        <v>2540</v>
      </c>
      <c r="F21" s="254"/>
      <c r="G21" s="255">
        <f t="shared" si="0"/>
        <v>0</v>
      </c>
    </row>
    <row r="22" spans="2:7">
      <c r="B22" s="251">
        <v>20</v>
      </c>
      <c r="C22" s="253" t="s">
        <v>232</v>
      </c>
      <c r="D22" s="252" t="s">
        <v>210</v>
      </c>
      <c r="E22" s="254">
        <v>260</v>
      </c>
      <c r="F22" s="254"/>
      <c r="G22" s="255">
        <f t="shared" si="0"/>
        <v>0</v>
      </c>
    </row>
    <row r="23" spans="2:7">
      <c r="B23" s="251">
        <v>21</v>
      </c>
      <c r="C23" s="253" t="s">
        <v>233</v>
      </c>
      <c r="D23" s="252" t="s">
        <v>234</v>
      </c>
      <c r="E23" s="254">
        <v>676</v>
      </c>
      <c r="F23" s="254"/>
      <c r="G23" s="255">
        <f t="shared" si="0"/>
        <v>0</v>
      </c>
    </row>
    <row r="24" spans="2:7">
      <c r="B24" s="251">
        <v>22</v>
      </c>
      <c r="C24" s="253" t="s">
        <v>235</v>
      </c>
      <c r="D24" s="252" t="s">
        <v>234</v>
      </c>
      <c r="E24" s="254">
        <v>100</v>
      </c>
      <c r="F24" s="254"/>
      <c r="G24" s="255">
        <f t="shared" si="0"/>
        <v>0</v>
      </c>
    </row>
    <row r="25" spans="2:7">
      <c r="B25" s="251">
        <v>23</v>
      </c>
      <c r="C25" s="256" t="s">
        <v>236</v>
      </c>
      <c r="D25" s="252" t="s">
        <v>210</v>
      </c>
      <c r="E25" s="254">
        <v>80</v>
      </c>
      <c r="F25" s="254"/>
      <c r="G25" s="255">
        <f t="shared" si="0"/>
        <v>0</v>
      </c>
    </row>
    <row r="26" spans="2:7">
      <c r="B26" s="251">
        <v>24</v>
      </c>
      <c r="C26" s="253" t="s">
        <v>237</v>
      </c>
      <c r="D26" s="252" t="s">
        <v>234</v>
      </c>
      <c r="E26" s="254">
        <v>26</v>
      </c>
      <c r="F26" s="254"/>
      <c r="G26" s="255">
        <f t="shared" si="0"/>
        <v>0</v>
      </c>
    </row>
    <row r="27" spans="2:7">
      <c r="B27" s="251">
        <v>25</v>
      </c>
      <c r="C27" s="253" t="s">
        <v>238</v>
      </c>
      <c r="D27" s="252" t="s">
        <v>210</v>
      </c>
      <c r="E27" s="254">
        <v>1440</v>
      </c>
      <c r="F27" s="254"/>
      <c r="G27" s="255">
        <f t="shared" si="0"/>
        <v>0</v>
      </c>
    </row>
    <row r="28" spans="2:7">
      <c r="B28" s="251">
        <v>26</v>
      </c>
      <c r="C28" s="253" t="s">
        <v>239</v>
      </c>
      <c r="D28" s="252" t="s">
        <v>210</v>
      </c>
      <c r="E28" s="254">
        <v>680</v>
      </c>
      <c r="F28" s="254"/>
      <c r="G28" s="255">
        <f t="shared" si="0"/>
        <v>0</v>
      </c>
    </row>
    <row r="29" spans="2:7">
      <c r="B29" s="251">
        <v>27</v>
      </c>
      <c r="C29" s="253" t="s">
        <v>240</v>
      </c>
      <c r="D29" s="252" t="s">
        <v>210</v>
      </c>
      <c r="E29" s="254">
        <v>620</v>
      </c>
      <c r="F29" s="254"/>
      <c r="G29" s="255">
        <f t="shared" si="0"/>
        <v>0</v>
      </c>
    </row>
    <row r="30" spans="2:7">
      <c r="B30" s="251">
        <v>28</v>
      </c>
      <c r="C30" s="253" t="s">
        <v>241</v>
      </c>
      <c r="D30" s="252" t="s">
        <v>210</v>
      </c>
      <c r="E30" s="254">
        <v>37</v>
      </c>
      <c r="F30" s="254"/>
      <c r="G30" s="255">
        <f t="shared" si="0"/>
        <v>0</v>
      </c>
    </row>
    <row r="31" spans="2:7">
      <c r="B31" s="251">
        <v>29</v>
      </c>
      <c r="C31" s="256" t="s">
        <v>242</v>
      </c>
      <c r="D31" s="252" t="s">
        <v>210</v>
      </c>
      <c r="E31" s="254">
        <v>95</v>
      </c>
      <c r="F31" s="254"/>
      <c r="G31" s="255">
        <f t="shared" si="0"/>
        <v>0</v>
      </c>
    </row>
    <row r="32" spans="2:7">
      <c r="B32" s="251">
        <v>30</v>
      </c>
      <c r="C32" s="253" t="s">
        <v>243</v>
      </c>
      <c r="D32" s="252" t="s">
        <v>210</v>
      </c>
      <c r="E32" s="254">
        <v>13.5</v>
      </c>
      <c r="F32" s="254"/>
      <c r="G32" s="255">
        <f t="shared" si="0"/>
        <v>0</v>
      </c>
    </row>
    <row r="33" spans="2:7">
      <c r="B33" s="251">
        <v>31</v>
      </c>
      <c r="C33" s="253" t="s">
        <v>244</v>
      </c>
      <c r="D33" s="252" t="s">
        <v>210</v>
      </c>
      <c r="E33" s="254">
        <v>3340</v>
      </c>
      <c r="F33" s="254"/>
      <c r="G33" s="255">
        <f t="shared" si="0"/>
        <v>0</v>
      </c>
    </row>
    <row r="34" spans="2:7">
      <c r="B34" s="251">
        <v>32</v>
      </c>
      <c r="C34" s="253" t="s">
        <v>245</v>
      </c>
      <c r="D34" s="252" t="s">
        <v>210</v>
      </c>
      <c r="E34" s="254">
        <v>122</v>
      </c>
      <c r="F34" s="254"/>
      <c r="G34" s="255">
        <f t="shared" si="0"/>
        <v>0</v>
      </c>
    </row>
    <row r="35" spans="2:7">
      <c r="B35" s="251">
        <v>33</v>
      </c>
      <c r="C35" s="253" t="s">
        <v>246</v>
      </c>
      <c r="D35" s="252" t="s">
        <v>210</v>
      </c>
      <c r="E35" s="254">
        <v>133</v>
      </c>
      <c r="F35" s="254"/>
      <c r="G35" s="255">
        <f t="shared" ref="G35:G66" si="1">E35*F35</f>
        <v>0</v>
      </c>
    </row>
    <row r="36" spans="2:7">
      <c r="B36" s="251">
        <v>34</v>
      </c>
      <c r="C36" s="253" t="s">
        <v>247</v>
      </c>
      <c r="D36" s="252" t="s">
        <v>210</v>
      </c>
      <c r="E36" s="254">
        <v>113</v>
      </c>
      <c r="F36" s="254"/>
      <c r="G36" s="255">
        <f t="shared" si="1"/>
        <v>0</v>
      </c>
    </row>
    <row r="37" spans="2:7">
      <c r="B37" s="251">
        <v>35</v>
      </c>
      <c r="C37" s="253" t="s">
        <v>248</v>
      </c>
      <c r="D37" s="252" t="s">
        <v>234</v>
      </c>
      <c r="E37" s="254">
        <v>55.2</v>
      </c>
      <c r="F37" s="254"/>
      <c r="G37" s="255">
        <f t="shared" si="1"/>
        <v>0</v>
      </c>
    </row>
    <row r="38" spans="2:7">
      <c r="B38" s="251">
        <v>36</v>
      </c>
      <c r="C38" s="253" t="s">
        <v>249</v>
      </c>
      <c r="D38" s="252" t="s">
        <v>234</v>
      </c>
      <c r="E38" s="254">
        <v>30</v>
      </c>
      <c r="F38" s="254"/>
      <c r="G38" s="255">
        <f t="shared" si="1"/>
        <v>0</v>
      </c>
    </row>
    <row r="39" spans="2:7">
      <c r="B39" s="251">
        <v>37</v>
      </c>
      <c r="C39" s="253" t="s">
        <v>250</v>
      </c>
      <c r="D39" s="252" t="s">
        <v>210</v>
      </c>
      <c r="E39" s="254">
        <v>18</v>
      </c>
      <c r="F39" s="254"/>
      <c r="G39" s="255">
        <f t="shared" si="1"/>
        <v>0</v>
      </c>
    </row>
    <row r="40" spans="2:7">
      <c r="B40" s="251">
        <v>38</v>
      </c>
      <c r="C40" s="253" t="s">
        <v>251</v>
      </c>
      <c r="D40" s="252" t="s">
        <v>210</v>
      </c>
      <c r="E40" s="254">
        <v>318</v>
      </c>
      <c r="F40" s="254"/>
      <c r="G40" s="255">
        <f t="shared" si="1"/>
        <v>0</v>
      </c>
    </row>
    <row r="41" spans="2:7">
      <c r="B41" s="251">
        <v>39</v>
      </c>
      <c r="C41" s="253" t="s">
        <v>252</v>
      </c>
      <c r="D41" s="252" t="s">
        <v>210</v>
      </c>
      <c r="E41" s="254">
        <v>98</v>
      </c>
      <c r="F41" s="254"/>
      <c r="G41" s="255">
        <f t="shared" si="1"/>
        <v>0</v>
      </c>
    </row>
    <row r="42" spans="2:7">
      <c r="B42" s="251">
        <v>40</v>
      </c>
      <c r="C42" s="253" t="s">
        <v>253</v>
      </c>
      <c r="D42" s="252" t="s">
        <v>228</v>
      </c>
      <c r="E42" s="254">
        <v>24</v>
      </c>
      <c r="F42" s="254"/>
      <c r="G42" s="255">
        <f t="shared" si="1"/>
        <v>0</v>
      </c>
    </row>
    <row r="43" spans="2:7">
      <c r="B43" s="251">
        <v>41</v>
      </c>
      <c r="C43" s="253" t="s">
        <v>254</v>
      </c>
      <c r="D43" s="252" t="s">
        <v>228</v>
      </c>
      <c r="E43" s="254">
        <v>41</v>
      </c>
      <c r="F43" s="254"/>
      <c r="G43" s="255">
        <f t="shared" si="1"/>
        <v>0</v>
      </c>
    </row>
    <row r="44" spans="2:7">
      <c r="B44" s="251">
        <v>42</v>
      </c>
      <c r="C44" s="253" t="s">
        <v>255</v>
      </c>
      <c r="D44" s="252" t="s">
        <v>228</v>
      </c>
      <c r="E44" s="254">
        <v>3</v>
      </c>
      <c r="F44" s="254"/>
      <c r="G44" s="255">
        <f t="shared" si="1"/>
        <v>0</v>
      </c>
    </row>
    <row r="45" spans="2:7">
      <c r="B45" s="251">
        <v>43</v>
      </c>
      <c r="C45" s="253" t="s">
        <v>256</v>
      </c>
      <c r="D45" s="252" t="s">
        <v>228</v>
      </c>
      <c r="E45" s="254">
        <v>1</v>
      </c>
      <c r="F45" s="254"/>
      <c r="G45" s="255">
        <f t="shared" si="1"/>
        <v>0</v>
      </c>
    </row>
    <row r="46" spans="2:7">
      <c r="B46" s="251">
        <v>44</v>
      </c>
      <c r="C46" s="253" t="s">
        <v>257</v>
      </c>
      <c r="D46" s="252" t="s">
        <v>228</v>
      </c>
      <c r="E46" s="254">
        <v>5</v>
      </c>
      <c r="F46" s="254"/>
      <c r="G46" s="255">
        <f t="shared" si="1"/>
        <v>0</v>
      </c>
    </row>
    <row r="47" spans="2:7">
      <c r="B47" s="251">
        <v>45</v>
      </c>
      <c r="C47" s="256" t="s">
        <v>258</v>
      </c>
      <c r="D47" s="252" t="s">
        <v>228</v>
      </c>
      <c r="E47" s="254">
        <v>1</v>
      </c>
      <c r="F47" s="254"/>
      <c r="G47" s="255">
        <f t="shared" si="1"/>
        <v>0</v>
      </c>
    </row>
    <row r="48" spans="2:7">
      <c r="B48" s="251">
        <v>46</v>
      </c>
      <c r="C48" s="253" t="s">
        <v>259</v>
      </c>
      <c r="D48" s="252" t="s">
        <v>210</v>
      </c>
      <c r="E48" s="254">
        <v>44.5</v>
      </c>
      <c r="F48" s="254"/>
      <c r="G48" s="255">
        <f t="shared" si="1"/>
        <v>0</v>
      </c>
    </row>
    <row r="49" spans="2:7">
      <c r="B49" s="251">
        <v>47</v>
      </c>
      <c r="C49" s="253" t="s">
        <v>260</v>
      </c>
      <c r="D49" s="252" t="s">
        <v>234</v>
      </c>
      <c r="E49" s="254">
        <v>56.2</v>
      </c>
      <c r="F49" s="254"/>
      <c r="G49" s="255">
        <f t="shared" si="1"/>
        <v>0</v>
      </c>
    </row>
    <row r="50" spans="2:7">
      <c r="B50" s="251">
        <v>48</v>
      </c>
      <c r="C50" s="253" t="s">
        <v>261</v>
      </c>
      <c r="D50" s="252" t="s">
        <v>210</v>
      </c>
      <c r="E50" s="254">
        <v>2346</v>
      </c>
      <c r="F50" s="254"/>
      <c r="G50" s="255">
        <f t="shared" si="1"/>
        <v>0</v>
      </c>
    </row>
    <row r="51" spans="2:7">
      <c r="B51" s="251">
        <v>49</v>
      </c>
      <c r="C51" s="253" t="s">
        <v>262</v>
      </c>
      <c r="D51" s="252" t="s">
        <v>210</v>
      </c>
      <c r="E51" s="254">
        <v>100</v>
      </c>
      <c r="F51" s="254"/>
      <c r="G51" s="255">
        <f t="shared" si="1"/>
        <v>0</v>
      </c>
    </row>
    <row r="52" spans="2:7">
      <c r="B52" s="251">
        <v>50</v>
      </c>
      <c r="C52" s="253" t="s">
        <v>263</v>
      </c>
      <c r="D52" s="252" t="s">
        <v>210</v>
      </c>
      <c r="E52" s="254">
        <v>2600</v>
      </c>
      <c r="F52" s="254"/>
      <c r="G52" s="255">
        <f t="shared" si="1"/>
        <v>0</v>
      </c>
    </row>
    <row r="53" spans="2:7">
      <c r="B53" s="251">
        <v>51</v>
      </c>
      <c r="C53" s="253" t="s">
        <v>264</v>
      </c>
      <c r="D53" s="252" t="s">
        <v>210</v>
      </c>
      <c r="E53" s="254">
        <v>740</v>
      </c>
      <c r="F53" s="254"/>
      <c r="G53" s="255">
        <f t="shared" si="1"/>
        <v>0</v>
      </c>
    </row>
    <row r="54" spans="2:7">
      <c r="B54" s="251">
        <v>52</v>
      </c>
      <c r="C54" s="253" t="s">
        <v>265</v>
      </c>
      <c r="D54" s="252" t="s">
        <v>210</v>
      </c>
      <c r="E54" s="254">
        <v>126</v>
      </c>
      <c r="F54" s="254"/>
      <c r="G54" s="255">
        <f t="shared" si="1"/>
        <v>0</v>
      </c>
    </row>
    <row r="55" spans="2:7">
      <c r="B55" s="251">
        <v>53</v>
      </c>
      <c r="C55" s="253" t="s">
        <v>266</v>
      </c>
      <c r="D55" s="252" t="s">
        <v>234</v>
      </c>
      <c r="E55" s="254">
        <v>52</v>
      </c>
      <c r="F55" s="254"/>
      <c r="G55" s="255">
        <f t="shared" si="1"/>
        <v>0</v>
      </c>
    </row>
    <row r="56" spans="2:7">
      <c r="B56" s="251">
        <v>54</v>
      </c>
      <c r="C56" s="253" t="s">
        <v>267</v>
      </c>
      <c r="D56" s="252" t="s">
        <v>234</v>
      </c>
      <c r="E56" s="254">
        <v>70.400000000000006</v>
      </c>
      <c r="F56" s="254"/>
      <c r="G56" s="255">
        <f t="shared" si="1"/>
        <v>0</v>
      </c>
    </row>
    <row r="57" spans="2:7">
      <c r="B57" s="251">
        <v>55</v>
      </c>
      <c r="C57" s="253" t="s">
        <v>268</v>
      </c>
      <c r="D57" s="252" t="s">
        <v>228</v>
      </c>
      <c r="E57" s="254">
        <v>21</v>
      </c>
      <c r="F57" s="254"/>
      <c r="G57" s="255">
        <f t="shared" si="1"/>
        <v>0</v>
      </c>
    </row>
    <row r="58" spans="2:7">
      <c r="B58" s="251">
        <v>56</v>
      </c>
      <c r="C58" s="253" t="s">
        <v>269</v>
      </c>
      <c r="D58" s="252" t="s">
        <v>228</v>
      </c>
      <c r="E58" s="254">
        <v>24</v>
      </c>
      <c r="F58" s="254"/>
      <c r="G58" s="255">
        <f t="shared" si="1"/>
        <v>0</v>
      </c>
    </row>
    <row r="59" spans="2:7">
      <c r="B59" s="251">
        <v>57</v>
      </c>
      <c r="C59" s="253" t="s">
        <v>270</v>
      </c>
      <c r="D59" s="252" t="s">
        <v>228</v>
      </c>
      <c r="E59" s="254">
        <v>8</v>
      </c>
      <c r="F59" s="254"/>
      <c r="G59" s="255">
        <f t="shared" si="1"/>
        <v>0</v>
      </c>
    </row>
    <row r="60" spans="2:7">
      <c r="B60" s="251">
        <v>58</v>
      </c>
      <c r="C60" s="253" t="s">
        <v>271</v>
      </c>
      <c r="D60" s="252" t="s">
        <v>228</v>
      </c>
      <c r="E60" s="254">
        <v>3</v>
      </c>
      <c r="F60" s="254"/>
      <c r="G60" s="255">
        <f t="shared" si="1"/>
        <v>0</v>
      </c>
    </row>
    <row r="61" spans="2:7">
      <c r="B61" s="251">
        <v>59</v>
      </c>
      <c r="C61" s="253" t="s">
        <v>272</v>
      </c>
      <c r="D61" s="252" t="s">
        <v>228</v>
      </c>
      <c r="E61" s="254">
        <v>4</v>
      </c>
      <c r="F61" s="254"/>
      <c r="G61" s="255">
        <f t="shared" si="1"/>
        <v>0</v>
      </c>
    </row>
    <row r="62" spans="2:7">
      <c r="B62" s="251">
        <v>60</v>
      </c>
      <c r="C62" s="253" t="s">
        <v>273</v>
      </c>
      <c r="D62" s="252" t="s">
        <v>228</v>
      </c>
      <c r="E62" s="254">
        <v>4</v>
      </c>
      <c r="F62" s="254"/>
      <c r="G62" s="255">
        <f t="shared" si="1"/>
        <v>0</v>
      </c>
    </row>
    <row r="63" spans="2:7">
      <c r="B63" s="251">
        <v>61</v>
      </c>
      <c r="C63" s="253" t="s">
        <v>274</v>
      </c>
      <c r="D63" s="252" t="s">
        <v>228</v>
      </c>
      <c r="E63" s="254">
        <v>8</v>
      </c>
      <c r="F63" s="254"/>
      <c r="G63" s="255">
        <f t="shared" si="1"/>
        <v>0</v>
      </c>
    </row>
    <row r="64" spans="2:7">
      <c r="B64" s="251">
        <v>62</v>
      </c>
      <c r="C64" s="253" t="s">
        <v>275</v>
      </c>
      <c r="D64" s="252" t="s">
        <v>210</v>
      </c>
      <c r="E64" s="254">
        <v>19.5</v>
      </c>
      <c r="F64" s="254"/>
      <c r="G64" s="255">
        <f t="shared" si="1"/>
        <v>0</v>
      </c>
    </row>
    <row r="65" spans="2:7">
      <c r="B65" s="251">
        <v>63</v>
      </c>
      <c r="C65" s="253" t="s">
        <v>276</v>
      </c>
      <c r="D65" s="252" t="s">
        <v>234</v>
      </c>
      <c r="E65" s="254">
        <v>56.2</v>
      </c>
      <c r="F65" s="254"/>
      <c r="G65" s="255">
        <f t="shared" si="1"/>
        <v>0</v>
      </c>
    </row>
    <row r="66" spans="2:7">
      <c r="B66" s="251">
        <v>64</v>
      </c>
      <c r="C66" s="253" t="s">
        <v>277</v>
      </c>
      <c r="D66" s="252" t="s">
        <v>228</v>
      </c>
      <c r="E66" s="254">
        <v>1</v>
      </c>
      <c r="F66" s="254"/>
      <c r="G66" s="255">
        <f t="shared" si="1"/>
        <v>0</v>
      </c>
    </row>
    <row r="67" spans="2:7">
      <c r="B67" s="251">
        <v>65</v>
      </c>
      <c r="C67" s="253" t="s">
        <v>278</v>
      </c>
      <c r="D67" s="252" t="s">
        <v>234</v>
      </c>
      <c r="E67" s="254">
        <v>54</v>
      </c>
      <c r="F67" s="254"/>
      <c r="G67" s="255">
        <f t="shared" ref="G67:G73" si="2">E67*F67</f>
        <v>0</v>
      </c>
    </row>
    <row r="68" spans="2:7">
      <c r="B68" s="251">
        <v>66</v>
      </c>
      <c r="C68" s="253" t="s">
        <v>279</v>
      </c>
      <c r="D68" s="252" t="s">
        <v>228</v>
      </c>
      <c r="E68" s="254">
        <v>1</v>
      </c>
      <c r="F68" s="254"/>
      <c r="G68" s="255">
        <f t="shared" si="2"/>
        <v>0</v>
      </c>
    </row>
    <row r="69" spans="2:7">
      <c r="B69" s="251">
        <v>67</v>
      </c>
      <c r="C69" s="253" t="s">
        <v>280</v>
      </c>
      <c r="D69" s="252" t="s">
        <v>224</v>
      </c>
      <c r="E69" s="254">
        <v>762</v>
      </c>
      <c r="F69" s="254"/>
      <c r="G69" s="255">
        <f t="shared" si="2"/>
        <v>0</v>
      </c>
    </row>
    <row r="70" spans="2:7">
      <c r="B70" s="251">
        <v>68</v>
      </c>
      <c r="C70" s="253" t="s">
        <v>281</v>
      </c>
      <c r="D70" s="252" t="s">
        <v>210</v>
      </c>
      <c r="E70" s="254">
        <v>38.5</v>
      </c>
      <c r="F70" s="254"/>
      <c r="G70" s="255">
        <f t="shared" si="2"/>
        <v>0</v>
      </c>
    </row>
    <row r="71" spans="2:7">
      <c r="B71" s="251">
        <v>69</v>
      </c>
      <c r="C71" s="253" t="s">
        <v>282</v>
      </c>
      <c r="D71" s="252" t="s">
        <v>210</v>
      </c>
      <c r="E71" s="254">
        <v>3200</v>
      </c>
      <c r="F71" s="254"/>
      <c r="G71" s="255">
        <f t="shared" si="2"/>
        <v>0</v>
      </c>
    </row>
    <row r="72" spans="2:7">
      <c r="B72" s="251">
        <v>70</v>
      </c>
      <c r="C72" s="253" t="s">
        <v>283</v>
      </c>
      <c r="D72" s="252" t="s">
        <v>228</v>
      </c>
      <c r="E72" s="254">
        <v>2</v>
      </c>
      <c r="F72" s="254"/>
      <c r="G72" s="255">
        <f t="shared" si="2"/>
        <v>0</v>
      </c>
    </row>
    <row r="73" spans="2:7">
      <c r="B73" s="251">
        <v>71</v>
      </c>
      <c r="C73" s="253" t="s">
        <v>284</v>
      </c>
      <c r="D73" s="252" t="s">
        <v>210</v>
      </c>
      <c r="E73" s="257">
        <v>52</v>
      </c>
      <c r="F73" s="254"/>
      <c r="G73" s="255">
        <f t="shared" si="2"/>
        <v>0</v>
      </c>
    </row>
    <row r="74" spans="2:7">
      <c r="B74" s="313" t="s">
        <v>285</v>
      </c>
      <c r="C74" s="314"/>
      <c r="D74" s="314"/>
      <c r="E74" s="314"/>
      <c r="F74" s="314"/>
      <c r="G74" s="315"/>
    </row>
    <row r="75" spans="2:7">
      <c r="B75" s="258"/>
      <c r="C75" s="260" t="s">
        <v>286</v>
      </c>
      <c r="D75" s="259"/>
      <c r="E75" s="261"/>
      <c r="F75" s="261"/>
      <c r="G75" s="262"/>
    </row>
    <row r="76" spans="2:7">
      <c r="B76" s="251">
        <f>+B73+1</f>
        <v>72</v>
      </c>
      <c r="C76" s="253" t="s">
        <v>287</v>
      </c>
      <c r="D76" s="252" t="s">
        <v>228</v>
      </c>
      <c r="E76" s="254">
        <v>43</v>
      </c>
      <c r="F76" s="254"/>
      <c r="G76" s="255">
        <f>E76*F76</f>
        <v>0</v>
      </c>
    </row>
    <row r="77" spans="2:7">
      <c r="B77" s="251">
        <f>+B76+1</f>
        <v>73</v>
      </c>
      <c r="C77" s="253" t="s">
        <v>288</v>
      </c>
      <c r="D77" s="252" t="s">
        <v>224</v>
      </c>
      <c r="E77" s="254">
        <v>11.2</v>
      </c>
      <c r="F77" s="254"/>
      <c r="G77" s="255">
        <f>E77*F77</f>
        <v>0</v>
      </c>
    </row>
    <row r="78" spans="2:7">
      <c r="B78" s="251">
        <f t="shared" ref="B78:B79" si="3">+B77+1</f>
        <v>74</v>
      </c>
      <c r="C78" s="253" t="s">
        <v>289</v>
      </c>
      <c r="D78" s="252" t="s">
        <v>224</v>
      </c>
      <c r="E78" s="254">
        <v>1491.24</v>
      </c>
      <c r="F78" s="254"/>
      <c r="G78" s="255">
        <f>E78*F78</f>
        <v>0</v>
      </c>
    </row>
    <row r="79" spans="2:7">
      <c r="B79" s="251">
        <f t="shared" si="3"/>
        <v>75</v>
      </c>
      <c r="C79" s="253" t="s">
        <v>290</v>
      </c>
      <c r="D79" s="252" t="s">
        <v>224</v>
      </c>
      <c r="E79" s="254">
        <v>1445.63</v>
      </c>
      <c r="F79" s="254"/>
      <c r="G79" s="255">
        <f>E79*F79</f>
        <v>0</v>
      </c>
    </row>
    <row r="80" spans="2:7">
      <c r="B80" s="258"/>
      <c r="C80" s="260" t="s">
        <v>291</v>
      </c>
      <c r="D80" s="259"/>
      <c r="E80" s="261"/>
      <c r="F80" s="261"/>
      <c r="G80" s="255"/>
    </row>
    <row r="81" spans="2:7">
      <c r="B81" s="251">
        <f>+B79+1</f>
        <v>76</v>
      </c>
      <c r="C81" s="253" t="s">
        <v>281</v>
      </c>
      <c r="D81" s="252" t="s">
        <v>210</v>
      </c>
      <c r="E81" s="254">
        <v>68.84</v>
      </c>
      <c r="F81" s="254"/>
      <c r="G81" s="255">
        <f>E81*F81</f>
        <v>0</v>
      </c>
    </row>
    <row r="82" spans="2:7">
      <c r="B82" s="251">
        <f>+B81+1</f>
        <v>77</v>
      </c>
      <c r="C82" s="253" t="s">
        <v>292</v>
      </c>
      <c r="D82" s="252" t="s">
        <v>224</v>
      </c>
      <c r="E82" s="254">
        <v>1309.5899999999999</v>
      </c>
      <c r="F82" s="254"/>
      <c r="G82" s="255">
        <f>E82*F82</f>
        <v>0</v>
      </c>
    </row>
    <row r="83" spans="2:7">
      <c r="B83" s="251">
        <f>+B82+1</f>
        <v>78</v>
      </c>
      <c r="C83" s="253" t="s">
        <v>293</v>
      </c>
      <c r="D83" s="252" t="s">
        <v>224</v>
      </c>
      <c r="E83" s="254">
        <v>849.42</v>
      </c>
      <c r="F83" s="254"/>
      <c r="G83" s="255">
        <f>E83*F83</f>
        <v>0</v>
      </c>
    </row>
    <row r="84" spans="2:7">
      <c r="B84" s="258"/>
      <c r="C84" s="260" t="s">
        <v>294</v>
      </c>
      <c r="D84" s="259"/>
      <c r="E84" s="261"/>
      <c r="F84" s="261"/>
      <c r="G84" s="255"/>
    </row>
    <row r="85" spans="2:7">
      <c r="B85" s="251">
        <f>+B83+1</f>
        <v>79</v>
      </c>
      <c r="C85" s="253" t="s">
        <v>295</v>
      </c>
      <c r="D85" s="252" t="s">
        <v>224</v>
      </c>
      <c r="E85" s="254">
        <v>9736.7900000000009</v>
      </c>
      <c r="F85" s="254"/>
      <c r="G85" s="255">
        <f>E85*F85</f>
        <v>0</v>
      </c>
    </row>
    <row r="86" spans="2:7">
      <c r="B86" s="313" t="s">
        <v>296</v>
      </c>
      <c r="C86" s="314"/>
      <c r="D86" s="314"/>
      <c r="E86" s="314"/>
      <c r="F86" s="314"/>
      <c r="G86" s="315"/>
    </row>
    <row r="87" spans="2:7">
      <c r="B87" s="251">
        <f>+B85+1</f>
        <v>80</v>
      </c>
      <c r="C87" s="253" t="s">
        <v>297</v>
      </c>
      <c r="D87" s="252" t="s">
        <v>212</v>
      </c>
      <c r="E87" s="254">
        <v>33</v>
      </c>
      <c r="F87" s="254"/>
      <c r="G87" s="255">
        <f t="shared" ref="G87:G94" si="4">E87*F87</f>
        <v>0</v>
      </c>
    </row>
    <row r="88" spans="2:7">
      <c r="B88" s="251">
        <f>+B87+1</f>
        <v>81</v>
      </c>
      <c r="C88" s="253" t="s">
        <v>298</v>
      </c>
      <c r="D88" s="252" t="s">
        <v>212</v>
      </c>
      <c r="E88" s="254">
        <v>82.99</v>
      </c>
      <c r="F88" s="254"/>
      <c r="G88" s="255">
        <f t="shared" si="4"/>
        <v>0</v>
      </c>
    </row>
    <row r="89" spans="2:7">
      <c r="B89" s="251">
        <f t="shared" ref="B89:B94" si="5">+B88+1</f>
        <v>82</v>
      </c>
      <c r="C89" s="253" t="s">
        <v>299</v>
      </c>
      <c r="D89" s="252" t="s">
        <v>212</v>
      </c>
      <c r="E89" s="254">
        <v>104.15</v>
      </c>
      <c r="F89" s="254"/>
      <c r="G89" s="255">
        <f t="shared" si="4"/>
        <v>0</v>
      </c>
    </row>
    <row r="90" spans="2:7">
      <c r="B90" s="251">
        <f t="shared" si="5"/>
        <v>83</v>
      </c>
      <c r="C90" s="253" t="s">
        <v>300</v>
      </c>
      <c r="D90" s="252" t="s">
        <v>212</v>
      </c>
      <c r="E90" s="254">
        <v>5.91</v>
      </c>
      <c r="F90" s="254"/>
      <c r="G90" s="255">
        <f t="shared" si="4"/>
        <v>0</v>
      </c>
    </row>
    <row r="91" spans="2:7">
      <c r="B91" s="251">
        <f t="shared" si="5"/>
        <v>84</v>
      </c>
      <c r="C91" s="253" t="s">
        <v>301</v>
      </c>
      <c r="D91" s="252" t="s">
        <v>212</v>
      </c>
      <c r="E91" s="254">
        <v>3.09</v>
      </c>
      <c r="F91" s="254"/>
      <c r="G91" s="255">
        <f t="shared" si="4"/>
        <v>0</v>
      </c>
    </row>
    <row r="92" spans="2:7">
      <c r="B92" s="251">
        <f t="shared" si="5"/>
        <v>85</v>
      </c>
      <c r="C92" s="253" t="s">
        <v>302</v>
      </c>
      <c r="D92" s="252" t="s">
        <v>224</v>
      </c>
      <c r="E92" s="254">
        <v>22245.07</v>
      </c>
      <c r="F92" s="254"/>
      <c r="G92" s="255">
        <f t="shared" si="4"/>
        <v>0</v>
      </c>
    </row>
    <row r="93" spans="2:7">
      <c r="B93" s="251">
        <f t="shared" si="5"/>
        <v>86</v>
      </c>
      <c r="C93" s="253" t="s">
        <v>303</v>
      </c>
      <c r="D93" s="252" t="s">
        <v>228</v>
      </c>
      <c r="E93" s="254">
        <v>1159</v>
      </c>
      <c r="F93" s="254"/>
      <c r="G93" s="255">
        <f t="shared" si="4"/>
        <v>0</v>
      </c>
    </row>
    <row r="94" spans="2:7">
      <c r="B94" s="251">
        <f t="shared" si="5"/>
        <v>87</v>
      </c>
      <c r="C94" s="253" t="s">
        <v>304</v>
      </c>
      <c r="D94" s="252" t="s">
        <v>228</v>
      </c>
      <c r="E94" s="254">
        <v>1270</v>
      </c>
      <c r="F94" s="254"/>
      <c r="G94" s="255">
        <f t="shared" si="4"/>
        <v>0</v>
      </c>
    </row>
    <row r="95" spans="2:7">
      <c r="B95" s="313" t="s">
        <v>305</v>
      </c>
      <c r="C95" s="314"/>
      <c r="D95" s="314"/>
      <c r="E95" s="314"/>
      <c r="F95" s="314"/>
      <c r="G95" s="315"/>
    </row>
    <row r="96" spans="2:7">
      <c r="B96" s="251">
        <f>+B94+1</f>
        <v>88</v>
      </c>
      <c r="C96" s="253" t="s">
        <v>306</v>
      </c>
      <c r="D96" s="252" t="s">
        <v>234</v>
      </c>
      <c r="E96" s="254">
        <v>100</v>
      </c>
      <c r="F96" s="254"/>
      <c r="G96" s="255">
        <f t="shared" ref="G96:G116" si="6">E96*F96</f>
        <v>0</v>
      </c>
    </row>
    <row r="97" spans="2:7">
      <c r="B97" s="251">
        <f>+B96+1</f>
        <v>89</v>
      </c>
      <c r="C97" s="253" t="s">
        <v>307</v>
      </c>
      <c r="D97" s="252" t="s">
        <v>210</v>
      </c>
      <c r="E97" s="254">
        <v>180</v>
      </c>
      <c r="F97" s="254"/>
      <c r="G97" s="255">
        <f t="shared" si="6"/>
        <v>0</v>
      </c>
    </row>
    <row r="98" spans="2:7">
      <c r="B98" s="251">
        <f t="shared" ref="B98:B116" si="7">+B97+1</f>
        <v>90</v>
      </c>
      <c r="C98" s="253" t="s">
        <v>308</v>
      </c>
      <c r="D98" s="252" t="s">
        <v>210</v>
      </c>
      <c r="E98" s="254">
        <v>158</v>
      </c>
      <c r="F98" s="254"/>
      <c r="G98" s="255">
        <f t="shared" si="6"/>
        <v>0</v>
      </c>
    </row>
    <row r="99" spans="2:7">
      <c r="B99" s="251">
        <f t="shared" si="7"/>
        <v>91</v>
      </c>
      <c r="C99" s="253" t="s">
        <v>309</v>
      </c>
      <c r="D99" s="252" t="s">
        <v>212</v>
      </c>
      <c r="E99" s="254">
        <v>31.6</v>
      </c>
      <c r="F99" s="254"/>
      <c r="G99" s="255">
        <f t="shared" si="6"/>
        <v>0</v>
      </c>
    </row>
    <row r="100" spans="2:7">
      <c r="B100" s="251">
        <f t="shared" si="7"/>
        <v>92</v>
      </c>
      <c r="C100" s="253" t="s">
        <v>310</v>
      </c>
      <c r="D100" s="252" t="s">
        <v>210</v>
      </c>
      <c r="E100" s="254">
        <v>158</v>
      </c>
      <c r="F100" s="254"/>
      <c r="G100" s="255">
        <f t="shared" si="6"/>
        <v>0</v>
      </c>
    </row>
    <row r="101" spans="2:7">
      <c r="B101" s="251">
        <f t="shared" si="7"/>
        <v>93</v>
      </c>
      <c r="C101" s="253" t="s">
        <v>311</v>
      </c>
      <c r="D101" s="252" t="s">
        <v>212</v>
      </c>
      <c r="E101" s="254">
        <v>19.5</v>
      </c>
      <c r="F101" s="254"/>
      <c r="G101" s="255">
        <f t="shared" si="6"/>
        <v>0</v>
      </c>
    </row>
    <row r="102" spans="2:7">
      <c r="B102" s="251">
        <f t="shared" si="7"/>
        <v>94</v>
      </c>
      <c r="C102" s="253" t="s">
        <v>312</v>
      </c>
      <c r="D102" s="252" t="s">
        <v>234</v>
      </c>
      <c r="E102" s="254">
        <v>120</v>
      </c>
      <c r="F102" s="254"/>
      <c r="G102" s="255">
        <f t="shared" si="6"/>
        <v>0</v>
      </c>
    </row>
    <row r="103" spans="2:7">
      <c r="B103" s="251">
        <f t="shared" si="7"/>
        <v>95</v>
      </c>
      <c r="C103" s="253" t="s">
        <v>313</v>
      </c>
      <c r="D103" s="252" t="s">
        <v>234</v>
      </c>
      <c r="E103" s="254">
        <v>40</v>
      </c>
      <c r="F103" s="254"/>
      <c r="G103" s="255">
        <f t="shared" si="6"/>
        <v>0</v>
      </c>
    </row>
    <row r="104" spans="2:7">
      <c r="B104" s="251">
        <f t="shared" si="7"/>
        <v>96</v>
      </c>
      <c r="C104" s="253" t="s">
        <v>314</v>
      </c>
      <c r="D104" s="252" t="s">
        <v>212</v>
      </c>
      <c r="E104" s="254">
        <v>20</v>
      </c>
      <c r="F104" s="254"/>
      <c r="G104" s="255">
        <f t="shared" si="6"/>
        <v>0</v>
      </c>
    </row>
    <row r="105" spans="2:7">
      <c r="B105" s="251">
        <f t="shared" si="7"/>
        <v>97</v>
      </c>
      <c r="C105" s="253" t="s">
        <v>315</v>
      </c>
      <c r="D105" s="252" t="s">
        <v>234</v>
      </c>
      <c r="E105" s="254">
        <v>30</v>
      </c>
      <c r="F105" s="254"/>
      <c r="G105" s="255">
        <f t="shared" si="6"/>
        <v>0</v>
      </c>
    </row>
    <row r="106" spans="2:7">
      <c r="B106" s="251">
        <f t="shared" si="7"/>
        <v>98</v>
      </c>
      <c r="C106" s="253" t="s">
        <v>316</v>
      </c>
      <c r="D106" s="252" t="s">
        <v>212</v>
      </c>
      <c r="E106" s="254">
        <v>6</v>
      </c>
      <c r="F106" s="254"/>
      <c r="G106" s="255">
        <f t="shared" si="6"/>
        <v>0</v>
      </c>
    </row>
    <row r="107" spans="2:7">
      <c r="B107" s="251">
        <f t="shared" si="7"/>
        <v>99</v>
      </c>
      <c r="C107" s="253" t="s">
        <v>317</v>
      </c>
      <c r="D107" s="252" t="s">
        <v>210</v>
      </c>
      <c r="E107" s="254">
        <v>19.2</v>
      </c>
      <c r="F107" s="254"/>
      <c r="G107" s="255">
        <f t="shared" si="6"/>
        <v>0</v>
      </c>
    </row>
    <row r="108" spans="2:7">
      <c r="B108" s="251">
        <f t="shared" si="7"/>
        <v>100</v>
      </c>
      <c r="C108" s="253" t="s">
        <v>318</v>
      </c>
      <c r="D108" s="252" t="s">
        <v>228</v>
      </c>
      <c r="E108" s="254">
        <v>12</v>
      </c>
      <c r="F108" s="254"/>
      <c r="G108" s="255">
        <f t="shared" si="6"/>
        <v>0</v>
      </c>
    </row>
    <row r="109" spans="2:7">
      <c r="B109" s="251">
        <f t="shared" si="7"/>
        <v>101</v>
      </c>
      <c r="C109" s="253" t="s">
        <v>319</v>
      </c>
      <c r="D109" s="252" t="s">
        <v>210</v>
      </c>
      <c r="E109" s="254">
        <v>158</v>
      </c>
      <c r="F109" s="254"/>
      <c r="G109" s="255">
        <f t="shared" si="6"/>
        <v>0</v>
      </c>
    </row>
    <row r="110" spans="2:7">
      <c r="B110" s="251">
        <f t="shared" si="7"/>
        <v>102</v>
      </c>
      <c r="C110" s="253" t="s">
        <v>320</v>
      </c>
      <c r="D110" s="252" t="s">
        <v>210</v>
      </c>
      <c r="E110" s="254">
        <v>14</v>
      </c>
      <c r="F110" s="254"/>
      <c r="G110" s="255">
        <f t="shared" si="6"/>
        <v>0</v>
      </c>
    </row>
    <row r="111" spans="2:7">
      <c r="B111" s="251">
        <f t="shared" si="7"/>
        <v>103</v>
      </c>
      <c r="C111" s="253" t="s">
        <v>214</v>
      </c>
      <c r="D111" s="252" t="s">
        <v>212</v>
      </c>
      <c r="E111" s="254">
        <v>8</v>
      </c>
      <c r="F111" s="254"/>
      <c r="G111" s="255">
        <f t="shared" si="6"/>
        <v>0</v>
      </c>
    </row>
    <row r="112" spans="2:7">
      <c r="B112" s="251">
        <f t="shared" si="7"/>
        <v>104</v>
      </c>
      <c r="C112" s="253" t="s">
        <v>321</v>
      </c>
      <c r="D112" s="252" t="s">
        <v>212</v>
      </c>
      <c r="E112" s="254">
        <v>12</v>
      </c>
      <c r="F112" s="257"/>
      <c r="G112" s="255">
        <f t="shared" si="6"/>
        <v>0</v>
      </c>
    </row>
    <row r="113" spans="2:7">
      <c r="B113" s="251">
        <f t="shared" si="7"/>
        <v>105</v>
      </c>
      <c r="C113" s="253" t="s">
        <v>322</v>
      </c>
      <c r="D113" s="252" t="s">
        <v>234</v>
      </c>
      <c r="E113" s="254">
        <v>600</v>
      </c>
      <c r="F113" s="257"/>
      <c r="G113" s="255">
        <f t="shared" si="6"/>
        <v>0</v>
      </c>
    </row>
    <row r="114" spans="2:7">
      <c r="B114" s="251">
        <f t="shared" si="7"/>
        <v>106</v>
      </c>
      <c r="C114" s="253" t="s">
        <v>323</v>
      </c>
      <c r="D114" s="252" t="s">
        <v>324</v>
      </c>
      <c r="E114" s="254">
        <v>4</v>
      </c>
      <c r="F114" s="254"/>
      <c r="G114" s="255">
        <f t="shared" si="6"/>
        <v>0</v>
      </c>
    </row>
    <row r="115" spans="2:7">
      <c r="B115" s="251">
        <f t="shared" si="7"/>
        <v>107</v>
      </c>
      <c r="C115" s="253" t="s">
        <v>325</v>
      </c>
      <c r="D115" s="252" t="s">
        <v>324</v>
      </c>
      <c r="E115" s="254">
        <v>2</v>
      </c>
      <c r="F115" s="254"/>
      <c r="G115" s="255">
        <f t="shared" si="6"/>
        <v>0</v>
      </c>
    </row>
    <row r="116" spans="2:7">
      <c r="B116" s="251">
        <f t="shared" si="7"/>
        <v>108</v>
      </c>
      <c r="C116" s="253" t="s">
        <v>326</v>
      </c>
      <c r="D116" s="252" t="s">
        <v>324</v>
      </c>
      <c r="E116" s="254">
        <v>1</v>
      </c>
      <c r="F116" s="254"/>
      <c r="G116" s="255">
        <f t="shared" si="6"/>
        <v>0</v>
      </c>
    </row>
    <row r="117" spans="2:7">
      <c r="B117" s="263"/>
      <c r="C117" s="253"/>
      <c r="D117" s="309" t="s">
        <v>327</v>
      </c>
      <c r="E117" s="309"/>
      <c r="F117" s="309"/>
      <c r="G117" s="255">
        <f>SUM(G3:G116)</f>
        <v>0</v>
      </c>
    </row>
    <row r="118" spans="2:7" ht="14.1" customHeight="1">
      <c r="B118" s="251" t="s">
        <v>331</v>
      </c>
      <c r="C118" s="265" t="s">
        <v>332</v>
      </c>
      <c r="D118" s="264"/>
      <c r="E118" s="264"/>
      <c r="F118" s="264"/>
      <c r="G118" s="266"/>
    </row>
    <row r="119" spans="2:7">
      <c r="B119" s="251" t="s">
        <v>331</v>
      </c>
      <c r="C119" s="265" t="s">
        <v>333</v>
      </c>
      <c r="D119" s="264"/>
      <c r="E119" s="264"/>
      <c r="F119" s="264"/>
      <c r="G119" s="266"/>
    </row>
    <row r="120" spans="2:7">
      <c r="B120" s="251">
        <f>+B116+1</f>
        <v>109</v>
      </c>
      <c r="C120" s="264" t="s">
        <v>335</v>
      </c>
      <c r="D120" s="252" t="s">
        <v>228</v>
      </c>
      <c r="E120" s="254">
        <v>1</v>
      </c>
      <c r="F120" s="254"/>
      <c r="G120" s="255">
        <f t="shared" ref="G120:G125" si="8">E120*F120</f>
        <v>0</v>
      </c>
    </row>
    <row r="121" spans="2:7">
      <c r="B121" s="251">
        <f>+B120+1</f>
        <v>110</v>
      </c>
      <c r="C121" s="264" t="s">
        <v>337</v>
      </c>
      <c r="D121" s="252" t="s">
        <v>234</v>
      </c>
      <c r="E121" s="254">
        <v>38.11</v>
      </c>
      <c r="F121" s="254"/>
      <c r="G121" s="255">
        <f t="shared" si="8"/>
        <v>0</v>
      </c>
    </row>
    <row r="122" spans="2:7">
      <c r="B122" s="251">
        <f t="shared" ref="B122:B125" si="9">+B121+1</f>
        <v>111</v>
      </c>
      <c r="C122" s="264" t="s">
        <v>339</v>
      </c>
      <c r="D122" s="252" t="s">
        <v>234</v>
      </c>
      <c r="E122" s="254">
        <v>39.6</v>
      </c>
      <c r="F122" s="254"/>
      <c r="G122" s="255">
        <f t="shared" si="8"/>
        <v>0</v>
      </c>
    </row>
    <row r="123" spans="2:7">
      <c r="B123" s="251">
        <f t="shared" si="9"/>
        <v>112</v>
      </c>
      <c r="C123" s="264" t="s">
        <v>341</v>
      </c>
      <c r="D123" s="252" t="s">
        <v>228</v>
      </c>
      <c r="E123" s="254">
        <v>3</v>
      </c>
      <c r="F123" s="254"/>
      <c r="G123" s="255">
        <f t="shared" si="8"/>
        <v>0</v>
      </c>
    </row>
    <row r="124" spans="2:7">
      <c r="B124" s="251">
        <f t="shared" si="9"/>
        <v>113</v>
      </c>
      <c r="C124" s="264" t="s">
        <v>343</v>
      </c>
      <c r="D124" s="252" t="s">
        <v>228</v>
      </c>
      <c r="E124" s="254">
        <v>2</v>
      </c>
      <c r="F124" s="254"/>
      <c r="G124" s="255">
        <f t="shared" si="8"/>
        <v>0</v>
      </c>
    </row>
    <row r="125" spans="2:7">
      <c r="B125" s="251">
        <f t="shared" si="9"/>
        <v>114</v>
      </c>
      <c r="C125" s="264" t="s">
        <v>345</v>
      </c>
      <c r="D125" s="252" t="s">
        <v>228</v>
      </c>
      <c r="E125" s="254">
        <v>1</v>
      </c>
      <c r="F125" s="254"/>
      <c r="G125" s="255">
        <f t="shared" si="8"/>
        <v>0</v>
      </c>
    </row>
    <row r="126" spans="2:7">
      <c r="B126" s="251"/>
      <c r="C126" s="265" t="s">
        <v>346</v>
      </c>
      <c r="D126" s="252"/>
      <c r="E126" s="254"/>
      <c r="F126" s="254"/>
      <c r="G126" s="255"/>
    </row>
    <row r="127" spans="2:7">
      <c r="B127" s="251">
        <f>+B125+1</f>
        <v>115</v>
      </c>
      <c r="C127" s="264" t="s">
        <v>348</v>
      </c>
      <c r="D127" s="252" t="s">
        <v>234</v>
      </c>
      <c r="E127" s="254">
        <v>22.9</v>
      </c>
      <c r="F127" s="254"/>
      <c r="G127" s="255">
        <f t="shared" ref="G127:G133" si="10">E127*F127</f>
        <v>0</v>
      </c>
    </row>
    <row r="128" spans="2:7">
      <c r="B128" s="251">
        <f>+B127+1</f>
        <v>116</v>
      </c>
      <c r="C128" s="264" t="s">
        <v>350</v>
      </c>
      <c r="D128" s="252" t="s">
        <v>351</v>
      </c>
      <c r="E128" s="254">
        <v>15</v>
      </c>
      <c r="F128" s="254"/>
      <c r="G128" s="255">
        <f t="shared" si="10"/>
        <v>0</v>
      </c>
    </row>
    <row r="129" spans="2:7">
      <c r="B129" s="251">
        <f t="shared" ref="B129:B133" si="11">+B128+1</f>
        <v>117</v>
      </c>
      <c r="C129" s="264" t="s">
        <v>353</v>
      </c>
      <c r="D129" s="252" t="s">
        <v>351</v>
      </c>
      <c r="E129" s="254">
        <v>9</v>
      </c>
      <c r="F129" s="254"/>
      <c r="G129" s="255">
        <f t="shared" si="10"/>
        <v>0</v>
      </c>
    </row>
    <row r="130" spans="2:7">
      <c r="B130" s="251">
        <f t="shared" si="11"/>
        <v>118</v>
      </c>
      <c r="C130" s="264" t="s">
        <v>355</v>
      </c>
      <c r="D130" s="252" t="s">
        <v>351</v>
      </c>
      <c r="E130" s="254">
        <v>2</v>
      </c>
      <c r="F130" s="254"/>
      <c r="G130" s="255">
        <f t="shared" si="10"/>
        <v>0</v>
      </c>
    </row>
    <row r="131" spans="2:7">
      <c r="B131" s="251">
        <f t="shared" si="11"/>
        <v>119</v>
      </c>
      <c r="C131" s="264" t="s">
        <v>357</v>
      </c>
      <c r="D131" s="252" t="s">
        <v>351</v>
      </c>
      <c r="E131" s="254">
        <v>3</v>
      </c>
      <c r="F131" s="254"/>
      <c r="G131" s="255">
        <f t="shared" si="10"/>
        <v>0</v>
      </c>
    </row>
    <row r="132" spans="2:7">
      <c r="B132" s="251">
        <f t="shared" si="11"/>
        <v>120</v>
      </c>
      <c r="C132" s="264" t="s">
        <v>359</v>
      </c>
      <c r="D132" s="252" t="s">
        <v>228</v>
      </c>
      <c r="E132" s="254">
        <v>11</v>
      </c>
      <c r="F132" s="254"/>
      <c r="G132" s="255">
        <f t="shared" si="10"/>
        <v>0</v>
      </c>
    </row>
    <row r="133" spans="2:7">
      <c r="B133" s="251">
        <f t="shared" si="11"/>
        <v>121</v>
      </c>
      <c r="C133" s="264" t="s">
        <v>343</v>
      </c>
      <c r="D133" s="252" t="s">
        <v>228</v>
      </c>
      <c r="E133" s="254">
        <v>1</v>
      </c>
      <c r="F133" s="254"/>
      <c r="G133" s="255">
        <f t="shared" si="10"/>
        <v>0</v>
      </c>
    </row>
    <row r="134" spans="2:7">
      <c r="B134" s="251"/>
      <c r="C134" s="265" t="s">
        <v>360</v>
      </c>
      <c r="D134" s="252"/>
      <c r="E134" s="254"/>
      <c r="F134" s="254"/>
      <c r="G134" s="255"/>
    </row>
    <row r="135" spans="2:7">
      <c r="B135" s="251">
        <f>+B133+1</f>
        <v>122</v>
      </c>
      <c r="C135" s="264" t="s">
        <v>361</v>
      </c>
      <c r="D135" s="252" t="s">
        <v>234</v>
      </c>
      <c r="E135" s="254">
        <v>11.1</v>
      </c>
      <c r="F135" s="254"/>
      <c r="G135" s="255">
        <f t="shared" ref="G135:G141" si="12">E135*F135</f>
        <v>0</v>
      </c>
    </row>
    <row r="136" spans="2:7">
      <c r="B136" s="251">
        <f>+B135+1</f>
        <v>123</v>
      </c>
      <c r="C136" s="264" t="s">
        <v>350</v>
      </c>
      <c r="D136" s="252" t="s">
        <v>351</v>
      </c>
      <c r="E136" s="254">
        <v>8</v>
      </c>
      <c r="F136" s="254"/>
      <c r="G136" s="255">
        <f t="shared" si="12"/>
        <v>0</v>
      </c>
    </row>
    <row r="137" spans="2:7">
      <c r="B137" s="251">
        <f t="shared" ref="B137:B141" si="13">+B136+1</f>
        <v>124</v>
      </c>
      <c r="C137" s="264" t="s">
        <v>353</v>
      </c>
      <c r="D137" s="252" t="s">
        <v>351</v>
      </c>
      <c r="E137" s="254">
        <v>6</v>
      </c>
      <c r="F137" s="254"/>
      <c r="G137" s="255">
        <f t="shared" si="12"/>
        <v>0</v>
      </c>
    </row>
    <row r="138" spans="2:7">
      <c r="B138" s="251">
        <f t="shared" si="13"/>
        <v>125</v>
      </c>
      <c r="C138" s="264" t="s">
        <v>355</v>
      </c>
      <c r="D138" s="252" t="s">
        <v>351</v>
      </c>
      <c r="E138" s="254">
        <v>6</v>
      </c>
      <c r="F138" s="254"/>
      <c r="G138" s="255">
        <f t="shared" si="12"/>
        <v>0</v>
      </c>
    </row>
    <row r="139" spans="2:7">
      <c r="B139" s="251">
        <f t="shared" si="13"/>
        <v>126</v>
      </c>
      <c r="C139" s="264" t="s">
        <v>357</v>
      </c>
      <c r="D139" s="252" t="s">
        <v>351</v>
      </c>
      <c r="E139" s="254">
        <v>2</v>
      </c>
      <c r="F139" s="254"/>
      <c r="G139" s="255">
        <f t="shared" si="12"/>
        <v>0</v>
      </c>
    </row>
    <row r="140" spans="2:7">
      <c r="B140" s="251">
        <f t="shared" si="13"/>
        <v>127</v>
      </c>
      <c r="C140" s="264" t="s">
        <v>343</v>
      </c>
      <c r="D140" s="252" t="s">
        <v>228</v>
      </c>
      <c r="E140" s="254">
        <v>6</v>
      </c>
      <c r="F140" s="254"/>
      <c r="G140" s="255">
        <f t="shared" si="12"/>
        <v>0</v>
      </c>
    </row>
    <row r="141" spans="2:7">
      <c r="B141" s="251">
        <f t="shared" si="13"/>
        <v>128</v>
      </c>
      <c r="C141" s="264" t="s">
        <v>363</v>
      </c>
      <c r="D141" s="252" t="s">
        <v>228</v>
      </c>
      <c r="E141" s="254">
        <v>4</v>
      </c>
      <c r="F141" s="254"/>
      <c r="G141" s="255">
        <f t="shared" si="12"/>
        <v>0</v>
      </c>
    </row>
    <row r="142" spans="2:7">
      <c r="B142" s="251"/>
      <c r="C142" s="265" t="s">
        <v>364</v>
      </c>
      <c r="D142" s="252"/>
      <c r="E142" s="254"/>
      <c r="F142" s="254"/>
      <c r="G142" s="255"/>
    </row>
    <row r="143" spans="2:7">
      <c r="B143" s="251">
        <f>+B141+1</f>
        <v>129</v>
      </c>
      <c r="C143" s="264" t="s">
        <v>361</v>
      </c>
      <c r="D143" s="252" t="s">
        <v>234</v>
      </c>
      <c r="E143" s="254">
        <v>11.1</v>
      </c>
      <c r="F143" s="254"/>
      <c r="G143" s="255">
        <f>E143*F143</f>
        <v>0</v>
      </c>
    </row>
    <row r="144" spans="2:7">
      <c r="B144" s="251">
        <f>+B143+1</f>
        <v>130</v>
      </c>
      <c r="C144" s="264" t="s">
        <v>350</v>
      </c>
      <c r="D144" s="252" t="s">
        <v>351</v>
      </c>
      <c r="E144" s="254">
        <v>1</v>
      </c>
      <c r="F144" s="254"/>
      <c r="G144" s="255">
        <f>E144*F144</f>
        <v>0</v>
      </c>
    </row>
    <row r="145" spans="2:7">
      <c r="B145" s="251">
        <f t="shared" ref="B145:B146" si="14">+B144+1</f>
        <v>131</v>
      </c>
      <c r="C145" s="264" t="s">
        <v>366</v>
      </c>
      <c r="D145" s="252" t="s">
        <v>351</v>
      </c>
      <c r="E145" s="254">
        <v>4</v>
      </c>
      <c r="F145" s="254"/>
      <c r="G145" s="255">
        <f>E145*F145</f>
        <v>0</v>
      </c>
    </row>
    <row r="146" spans="2:7">
      <c r="B146" s="251">
        <f t="shared" si="14"/>
        <v>132</v>
      </c>
      <c r="C146" s="264" t="s">
        <v>363</v>
      </c>
      <c r="D146" s="252" t="s">
        <v>228</v>
      </c>
      <c r="E146" s="254">
        <v>1</v>
      </c>
      <c r="F146" s="254"/>
      <c r="G146" s="255">
        <f>E146*F146</f>
        <v>0</v>
      </c>
    </row>
    <row r="147" spans="2:7">
      <c r="B147" s="251"/>
      <c r="C147" s="265" t="s">
        <v>367</v>
      </c>
      <c r="D147" s="252"/>
      <c r="E147" s="254"/>
      <c r="F147" s="254"/>
      <c r="G147" s="255"/>
    </row>
    <row r="148" spans="2:7">
      <c r="B148" s="251">
        <f>+B146+1</f>
        <v>133</v>
      </c>
      <c r="C148" s="264" t="s">
        <v>369</v>
      </c>
      <c r="D148" s="252" t="s">
        <v>234</v>
      </c>
      <c r="E148" s="254">
        <v>5</v>
      </c>
      <c r="F148" s="254"/>
      <c r="G148" s="255">
        <f t="shared" ref="G148:G154" si="15">E148*F148</f>
        <v>0</v>
      </c>
    </row>
    <row r="149" spans="2:7">
      <c r="B149" s="251">
        <f>+B148+1</f>
        <v>134</v>
      </c>
      <c r="C149" s="264" t="s">
        <v>371</v>
      </c>
      <c r="D149" s="252" t="s">
        <v>234</v>
      </c>
      <c r="E149" s="254">
        <v>1</v>
      </c>
      <c r="F149" s="254"/>
      <c r="G149" s="255">
        <f t="shared" si="15"/>
        <v>0</v>
      </c>
    </row>
    <row r="150" spans="2:7">
      <c r="B150" s="251">
        <f t="shared" ref="B150:B154" si="16">+B149+1</f>
        <v>135</v>
      </c>
      <c r="C150" s="264" t="s">
        <v>373</v>
      </c>
      <c r="D150" s="252" t="s">
        <v>234</v>
      </c>
      <c r="E150" s="254">
        <v>10.7</v>
      </c>
      <c r="F150" s="254"/>
      <c r="G150" s="255">
        <f t="shared" si="15"/>
        <v>0</v>
      </c>
    </row>
    <row r="151" spans="2:7">
      <c r="B151" s="251">
        <f t="shared" si="16"/>
        <v>136</v>
      </c>
      <c r="C151" s="264" t="s">
        <v>357</v>
      </c>
      <c r="D151" s="252" t="s">
        <v>351</v>
      </c>
      <c r="E151" s="254">
        <v>8</v>
      </c>
      <c r="F151" s="254"/>
      <c r="G151" s="255">
        <f t="shared" si="15"/>
        <v>0</v>
      </c>
    </row>
    <row r="152" spans="2:7">
      <c r="B152" s="251">
        <f t="shared" si="16"/>
        <v>137</v>
      </c>
      <c r="C152" s="264" t="s">
        <v>363</v>
      </c>
      <c r="D152" s="252" t="s">
        <v>228</v>
      </c>
      <c r="E152" s="254">
        <v>1</v>
      </c>
      <c r="F152" s="254"/>
      <c r="G152" s="255">
        <f t="shared" si="15"/>
        <v>0</v>
      </c>
    </row>
    <row r="153" spans="2:7">
      <c r="B153" s="251">
        <f t="shared" si="16"/>
        <v>138</v>
      </c>
      <c r="C153" s="264" t="s">
        <v>343</v>
      </c>
      <c r="D153" s="252" t="s">
        <v>228</v>
      </c>
      <c r="E153" s="254">
        <v>1</v>
      </c>
      <c r="F153" s="254"/>
      <c r="G153" s="255">
        <f t="shared" si="15"/>
        <v>0</v>
      </c>
    </row>
    <row r="154" spans="2:7">
      <c r="B154" s="251">
        <f t="shared" si="16"/>
        <v>139</v>
      </c>
      <c r="C154" s="264" t="s">
        <v>345</v>
      </c>
      <c r="D154" s="252" t="s">
        <v>228</v>
      </c>
      <c r="E154" s="254">
        <v>1</v>
      </c>
      <c r="F154" s="254"/>
      <c r="G154" s="255">
        <f t="shared" si="15"/>
        <v>0</v>
      </c>
    </row>
    <row r="155" spans="2:7">
      <c r="B155" s="251"/>
      <c r="C155" s="265" t="s">
        <v>374</v>
      </c>
      <c r="D155" s="252"/>
      <c r="E155" s="254"/>
      <c r="F155" s="254"/>
      <c r="G155" s="255"/>
    </row>
    <row r="156" spans="2:7">
      <c r="B156" s="251"/>
      <c r="C156" s="265" t="s">
        <v>375</v>
      </c>
      <c r="D156" s="252"/>
      <c r="E156" s="254"/>
      <c r="F156" s="254"/>
      <c r="G156" s="255"/>
    </row>
    <row r="157" spans="2:7">
      <c r="B157" s="251">
        <f>+B154+1</f>
        <v>140</v>
      </c>
      <c r="C157" s="264" t="s">
        <v>377</v>
      </c>
      <c r="D157" s="252" t="s">
        <v>234</v>
      </c>
      <c r="E157" s="254">
        <v>4.3</v>
      </c>
      <c r="F157" s="254"/>
      <c r="G157" s="255">
        <f>E157*F157</f>
        <v>0</v>
      </c>
    </row>
    <row r="158" spans="2:7">
      <c r="B158" s="251">
        <f>+B157+1</f>
        <v>141</v>
      </c>
      <c r="C158" s="264" t="s">
        <v>379</v>
      </c>
      <c r="D158" s="252" t="s">
        <v>234</v>
      </c>
      <c r="E158" s="254">
        <v>6.5</v>
      </c>
      <c r="F158" s="254"/>
      <c r="G158" s="255">
        <f>E158*F158</f>
        <v>0</v>
      </c>
    </row>
    <row r="159" spans="2:7">
      <c r="B159" s="251">
        <f t="shared" ref="B159:B160" si="17">+B158+1</f>
        <v>142</v>
      </c>
      <c r="C159" s="264" t="s">
        <v>381</v>
      </c>
      <c r="D159" s="252" t="s">
        <v>351</v>
      </c>
      <c r="E159" s="254">
        <v>3</v>
      </c>
      <c r="F159" s="254"/>
      <c r="G159" s="255">
        <f>E159*F159</f>
        <v>0</v>
      </c>
    </row>
    <row r="160" spans="2:7">
      <c r="B160" s="251">
        <f t="shared" si="17"/>
        <v>143</v>
      </c>
      <c r="C160" s="264" t="s">
        <v>383</v>
      </c>
      <c r="D160" s="252" t="s">
        <v>351</v>
      </c>
      <c r="E160" s="254">
        <v>2</v>
      </c>
      <c r="F160" s="254"/>
      <c r="G160" s="255">
        <f>E160*F160</f>
        <v>0</v>
      </c>
    </row>
    <row r="161" spans="2:7">
      <c r="B161" s="251"/>
      <c r="C161" s="265" t="s">
        <v>384</v>
      </c>
      <c r="D161" s="252"/>
      <c r="E161" s="254"/>
      <c r="F161" s="254"/>
      <c r="G161" s="255"/>
    </row>
    <row r="162" spans="2:7">
      <c r="B162" s="251">
        <f>+B160+1</f>
        <v>144</v>
      </c>
      <c r="C162" s="264" t="s">
        <v>377</v>
      </c>
      <c r="D162" s="252" t="s">
        <v>234</v>
      </c>
      <c r="E162" s="254">
        <v>6.6</v>
      </c>
      <c r="F162" s="254"/>
      <c r="G162" s="255">
        <f>E162*F162</f>
        <v>0</v>
      </c>
    </row>
    <row r="163" spans="2:7">
      <c r="B163" s="251">
        <f>+B162+1</f>
        <v>145</v>
      </c>
      <c r="C163" s="264" t="s">
        <v>381</v>
      </c>
      <c r="D163" s="252" t="s">
        <v>351</v>
      </c>
      <c r="E163" s="254">
        <v>7</v>
      </c>
      <c r="F163" s="254"/>
      <c r="G163" s="255">
        <f>E163*F163</f>
        <v>0</v>
      </c>
    </row>
    <row r="164" spans="2:7">
      <c r="B164" s="251">
        <f>+B163+1</f>
        <v>146</v>
      </c>
      <c r="C164" s="264" t="s">
        <v>383</v>
      </c>
      <c r="D164" s="252" t="s">
        <v>351</v>
      </c>
      <c r="E164" s="254">
        <v>3</v>
      </c>
      <c r="F164" s="254"/>
      <c r="G164" s="255">
        <f>E164*F164</f>
        <v>0</v>
      </c>
    </row>
    <row r="165" spans="2:7">
      <c r="B165" s="251"/>
      <c r="C165" s="265" t="s">
        <v>385</v>
      </c>
      <c r="D165" s="252"/>
      <c r="E165" s="254"/>
      <c r="F165" s="254"/>
      <c r="G165" s="255"/>
    </row>
    <row r="166" spans="2:7">
      <c r="B166" s="251">
        <f>+B164+1</f>
        <v>147</v>
      </c>
      <c r="C166" s="264" t="s">
        <v>377</v>
      </c>
      <c r="D166" s="252" t="s">
        <v>234</v>
      </c>
      <c r="E166" s="254">
        <v>17.41</v>
      </c>
      <c r="F166" s="254"/>
      <c r="G166" s="255">
        <f>E166*F166</f>
        <v>0</v>
      </c>
    </row>
    <row r="167" spans="2:7">
      <c r="B167" s="251">
        <f>+B166+1</f>
        <v>148</v>
      </c>
      <c r="C167" s="264" t="s">
        <v>381</v>
      </c>
      <c r="D167" s="252" t="s">
        <v>351</v>
      </c>
      <c r="E167" s="254">
        <v>15</v>
      </c>
      <c r="F167" s="254"/>
      <c r="G167" s="255">
        <f>E167*F167</f>
        <v>0</v>
      </c>
    </row>
    <row r="168" spans="2:7">
      <c r="B168" s="251">
        <f>+B167+1</f>
        <v>149</v>
      </c>
      <c r="C168" s="264" t="s">
        <v>383</v>
      </c>
      <c r="D168" s="252" t="s">
        <v>351</v>
      </c>
      <c r="E168" s="254">
        <v>6</v>
      </c>
      <c r="F168" s="254"/>
      <c r="G168" s="255">
        <f>E168*F168</f>
        <v>0</v>
      </c>
    </row>
    <row r="169" spans="2:7">
      <c r="B169" s="251"/>
      <c r="C169" s="265" t="s">
        <v>386</v>
      </c>
      <c r="D169" s="252"/>
      <c r="E169" s="254"/>
      <c r="F169" s="254"/>
      <c r="G169" s="255"/>
    </row>
    <row r="170" spans="2:7">
      <c r="B170" s="251">
        <f>+B168+1</f>
        <v>150</v>
      </c>
      <c r="C170" s="264" t="s">
        <v>377</v>
      </c>
      <c r="D170" s="252" t="s">
        <v>234</v>
      </c>
      <c r="E170" s="254">
        <v>17.309999999999999</v>
      </c>
      <c r="F170" s="254"/>
      <c r="G170" s="255">
        <f>E170*F170</f>
        <v>0</v>
      </c>
    </row>
    <row r="171" spans="2:7">
      <c r="B171" s="251">
        <f>+B170+1</f>
        <v>151</v>
      </c>
      <c r="C171" s="264" t="s">
        <v>381</v>
      </c>
      <c r="D171" s="252" t="s">
        <v>351</v>
      </c>
      <c r="E171" s="254">
        <v>12</v>
      </c>
      <c r="F171" s="254"/>
      <c r="G171" s="255">
        <f>E171*F171</f>
        <v>0</v>
      </c>
    </row>
    <row r="172" spans="2:7">
      <c r="B172" s="251">
        <f>+B171+1</f>
        <v>152</v>
      </c>
      <c r="C172" s="264" t="s">
        <v>383</v>
      </c>
      <c r="D172" s="252" t="s">
        <v>351</v>
      </c>
      <c r="E172" s="254">
        <v>15</v>
      </c>
      <c r="F172" s="254"/>
      <c r="G172" s="255">
        <f>E172*F172</f>
        <v>0</v>
      </c>
    </row>
    <row r="173" spans="2:7">
      <c r="B173" s="251"/>
      <c r="C173" s="265" t="s">
        <v>387</v>
      </c>
      <c r="D173" s="252"/>
      <c r="E173" s="254"/>
      <c r="F173" s="254"/>
      <c r="G173" s="255"/>
    </row>
    <row r="174" spans="2:7">
      <c r="B174" s="251">
        <f>+B172+1</f>
        <v>153</v>
      </c>
      <c r="C174" s="264" t="s">
        <v>377</v>
      </c>
      <c r="D174" s="252" t="s">
        <v>234</v>
      </c>
      <c r="E174" s="254">
        <v>16.11</v>
      </c>
      <c r="F174" s="254"/>
      <c r="G174" s="255">
        <f>E174*F174</f>
        <v>0</v>
      </c>
    </row>
    <row r="175" spans="2:7">
      <c r="B175" s="251">
        <f>+B174+1</f>
        <v>154</v>
      </c>
      <c r="C175" s="264" t="s">
        <v>381</v>
      </c>
      <c r="D175" s="252" t="s">
        <v>351</v>
      </c>
      <c r="E175" s="254">
        <v>6</v>
      </c>
      <c r="F175" s="254"/>
      <c r="G175" s="255">
        <f>E175*F175</f>
        <v>0</v>
      </c>
    </row>
    <row r="176" spans="2:7">
      <c r="B176" s="251">
        <f>+B175+1</f>
        <v>155</v>
      </c>
      <c r="C176" s="264" t="s">
        <v>383</v>
      </c>
      <c r="D176" s="252" t="s">
        <v>351</v>
      </c>
      <c r="E176" s="254">
        <v>2</v>
      </c>
      <c r="F176" s="254"/>
      <c r="G176" s="255">
        <f>E176*F176</f>
        <v>0</v>
      </c>
    </row>
    <row r="177" spans="2:7">
      <c r="B177" s="251"/>
      <c r="C177" s="265" t="s">
        <v>388</v>
      </c>
      <c r="D177" s="252"/>
      <c r="E177" s="254"/>
      <c r="F177" s="254"/>
      <c r="G177" s="255"/>
    </row>
    <row r="178" spans="2:7">
      <c r="B178" s="251"/>
      <c r="C178" s="265" t="s">
        <v>389</v>
      </c>
      <c r="D178" s="252"/>
      <c r="E178" s="254"/>
      <c r="F178" s="254"/>
      <c r="G178" s="255"/>
    </row>
    <row r="179" spans="2:7">
      <c r="B179" s="251">
        <f>+B176+1</f>
        <v>156</v>
      </c>
      <c r="C179" s="264" t="s">
        <v>391</v>
      </c>
      <c r="D179" s="252" t="s">
        <v>234</v>
      </c>
      <c r="E179" s="254">
        <v>25.75</v>
      </c>
      <c r="F179" s="254"/>
      <c r="G179" s="255">
        <f t="shared" ref="G179:G185" si="18">E179*F179</f>
        <v>0</v>
      </c>
    </row>
    <row r="180" spans="2:7">
      <c r="B180" s="251">
        <f>+B179+1</f>
        <v>157</v>
      </c>
      <c r="C180" s="264" t="s">
        <v>377</v>
      </c>
      <c r="D180" s="252" t="s">
        <v>234</v>
      </c>
      <c r="E180" s="254">
        <v>26.25</v>
      </c>
      <c r="F180" s="254"/>
      <c r="G180" s="255">
        <f t="shared" si="18"/>
        <v>0</v>
      </c>
    </row>
    <row r="181" spans="2:7">
      <c r="B181" s="251">
        <f t="shared" ref="B181:B185" si="19">+B180+1</f>
        <v>158</v>
      </c>
      <c r="C181" s="264" t="s">
        <v>379</v>
      </c>
      <c r="D181" s="252" t="s">
        <v>234</v>
      </c>
      <c r="E181" s="254">
        <v>24.72</v>
      </c>
      <c r="F181" s="254"/>
      <c r="G181" s="255">
        <f t="shared" si="18"/>
        <v>0</v>
      </c>
    </row>
    <row r="182" spans="2:7">
      <c r="B182" s="251">
        <f t="shared" si="19"/>
        <v>159</v>
      </c>
      <c r="C182" s="264" t="s">
        <v>393</v>
      </c>
      <c r="D182" s="252" t="s">
        <v>351</v>
      </c>
      <c r="E182" s="254">
        <v>3</v>
      </c>
      <c r="F182" s="254"/>
      <c r="G182" s="255">
        <f t="shared" si="18"/>
        <v>0</v>
      </c>
    </row>
    <row r="183" spans="2:7">
      <c r="B183" s="251">
        <f t="shared" si="19"/>
        <v>160</v>
      </c>
      <c r="C183" s="264" t="s">
        <v>394</v>
      </c>
      <c r="D183" s="252" t="s">
        <v>234</v>
      </c>
      <c r="E183" s="254">
        <v>3.3</v>
      </c>
      <c r="F183" s="254"/>
      <c r="G183" s="255">
        <f t="shared" si="18"/>
        <v>0</v>
      </c>
    </row>
    <row r="184" spans="2:7">
      <c r="B184" s="251">
        <f t="shared" si="19"/>
        <v>161</v>
      </c>
      <c r="C184" s="264" t="s">
        <v>396</v>
      </c>
      <c r="D184" s="252" t="s">
        <v>234</v>
      </c>
      <c r="E184" s="254">
        <v>46.25</v>
      </c>
      <c r="F184" s="254"/>
      <c r="G184" s="255">
        <f t="shared" si="18"/>
        <v>0</v>
      </c>
    </row>
    <row r="185" spans="2:7">
      <c r="B185" s="251">
        <f t="shared" si="19"/>
        <v>162</v>
      </c>
      <c r="C185" s="264" t="s">
        <v>398</v>
      </c>
      <c r="D185" s="252" t="s">
        <v>234</v>
      </c>
      <c r="E185" s="254">
        <v>31.7</v>
      </c>
      <c r="F185" s="254"/>
      <c r="G185" s="255">
        <f t="shared" si="18"/>
        <v>0</v>
      </c>
    </row>
    <row r="186" spans="2:7">
      <c r="B186" s="251"/>
      <c r="C186" s="265" t="s">
        <v>399</v>
      </c>
      <c r="D186" s="252"/>
      <c r="E186" s="254"/>
      <c r="F186" s="254"/>
      <c r="G186" s="255"/>
    </row>
    <row r="187" spans="2:7">
      <c r="B187" s="251">
        <f>+B185+1</f>
        <v>163</v>
      </c>
      <c r="C187" s="264" t="s">
        <v>391</v>
      </c>
      <c r="D187" s="252" t="s">
        <v>234</v>
      </c>
      <c r="E187" s="254">
        <v>121.4</v>
      </c>
      <c r="F187" s="254"/>
      <c r="G187" s="255">
        <f>E187*F187</f>
        <v>0</v>
      </c>
    </row>
    <row r="188" spans="2:7">
      <c r="B188" s="251">
        <f t="shared" ref="B188:B189" si="20">+B187+1</f>
        <v>164</v>
      </c>
      <c r="C188" s="264" t="s">
        <v>396</v>
      </c>
      <c r="D188" s="252" t="s">
        <v>234</v>
      </c>
      <c r="E188" s="254">
        <v>56.35</v>
      </c>
      <c r="F188" s="254"/>
      <c r="G188" s="255">
        <f>E188*F188</f>
        <v>0</v>
      </c>
    </row>
    <row r="189" spans="2:7">
      <c r="B189" s="251">
        <f t="shared" si="20"/>
        <v>165</v>
      </c>
      <c r="C189" s="264" t="s">
        <v>401</v>
      </c>
      <c r="D189" s="252" t="s">
        <v>210</v>
      </c>
      <c r="E189" s="254">
        <v>6</v>
      </c>
      <c r="F189" s="254"/>
      <c r="G189" s="255">
        <f>E189*F189</f>
        <v>0</v>
      </c>
    </row>
    <row r="190" spans="2:7">
      <c r="B190" s="251"/>
      <c r="C190" s="265" t="s">
        <v>402</v>
      </c>
      <c r="D190" s="252"/>
      <c r="E190" s="254"/>
      <c r="F190" s="254"/>
      <c r="G190" s="255"/>
    </row>
    <row r="191" spans="2:7">
      <c r="B191" s="251">
        <f>+B189+1</f>
        <v>166</v>
      </c>
      <c r="C191" s="264" t="s">
        <v>379</v>
      </c>
      <c r="D191" s="252" t="s">
        <v>234</v>
      </c>
      <c r="E191" s="254">
        <v>39.950000000000003</v>
      </c>
      <c r="F191" s="254"/>
      <c r="G191" s="255">
        <f>E191*F191</f>
        <v>0</v>
      </c>
    </row>
    <row r="192" spans="2:7">
      <c r="B192" s="251">
        <f t="shared" ref="B192:B194" si="21">+B191+1</f>
        <v>167</v>
      </c>
      <c r="C192" s="264" t="s">
        <v>404</v>
      </c>
      <c r="D192" s="252" t="s">
        <v>228</v>
      </c>
      <c r="E192" s="254">
        <v>6</v>
      </c>
      <c r="F192" s="254"/>
      <c r="G192" s="255">
        <f>E192*F192</f>
        <v>0</v>
      </c>
    </row>
    <row r="193" spans="2:7">
      <c r="B193" s="251">
        <f t="shared" si="21"/>
        <v>168</v>
      </c>
      <c r="C193" s="264" t="s">
        <v>405</v>
      </c>
      <c r="D193" s="252" t="s">
        <v>234</v>
      </c>
      <c r="E193" s="254">
        <v>6.75</v>
      </c>
      <c r="F193" s="254"/>
      <c r="G193" s="255">
        <f>E193*F193</f>
        <v>0</v>
      </c>
    </row>
    <row r="194" spans="2:7">
      <c r="B194" s="251">
        <f t="shared" si="21"/>
        <v>169</v>
      </c>
      <c r="C194" s="264" t="s">
        <v>401</v>
      </c>
      <c r="D194" s="252" t="s">
        <v>210</v>
      </c>
      <c r="E194" s="254">
        <v>49.92</v>
      </c>
      <c r="F194" s="254"/>
      <c r="G194" s="255">
        <f>E194*F194</f>
        <v>0</v>
      </c>
    </row>
    <row r="195" spans="2:7">
      <c r="B195" s="251"/>
      <c r="C195" s="265" t="s">
        <v>406</v>
      </c>
      <c r="D195" s="252"/>
      <c r="E195" s="254"/>
      <c r="F195" s="254"/>
      <c r="G195" s="255"/>
    </row>
    <row r="196" spans="2:7">
      <c r="B196" s="251">
        <f>+B194+1</f>
        <v>170</v>
      </c>
      <c r="C196" s="264" t="s">
        <v>408</v>
      </c>
      <c r="D196" s="252" t="s">
        <v>351</v>
      </c>
      <c r="E196" s="254">
        <v>2</v>
      </c>
      <c r="F196" s="254"/>
      <c r="G196" s="255">
        <f>E196*F196</f>
        <v>0</v>
      </c>
    </row>
    <row r="197" spans="2:7">
      <c r="B197" s="251">
        <f t="shared" ref="B197:B199" si="22">+B196+1</f>
        <v>171</v>
      </c>
      <c r="C197" s="264" t="s">
        <v>410</v>
      </c>
      <c r="D197" s="252" t="s">
        <v>351</v>
      </c>
      <c r="E197" s="254">
        <v>7</v>
      </c>
      <c r="F197" s="254"/>
      <c r="G197" s="255">
        <f>E197*F197</f>
        <v>0</v>
      </c>
    </row>
    <row r="198" spans="2:7">
      <c r="B198" s="251">
        <f t="shared" si="22"/>
        <v>172</v>
      </c>
      <c r="C198" s="264" t="s">
        <v>412</v>
      </c>
      <c r="D198" s="252" t="s">
        <v>228</v>
      </c>
      <c r="E198" s="254">
        <v>5</v>
      </c>
      <c r="F198" s="254"/>
      <c r="G198" s="255">
        <f>E198*F198</f>
        <v>0</v>
      </c>
    </row>
    <row r="199" spans="2:7">
      <c r="B199" s="251">
        <f t="shared" si="22"/>
        <v>173</v>
      </c>
      <c r="C199" s="264" t="s">
        <v>414</v>
      </c>
      <c r="D199" s="252" t="s">
        <v>228</v>
      </c>
      <c r="E199" s="254">
        <v>6</v>
      </c>
      <c r="F199" s="254"/>
      <c r="G199" s="255">
        <f>E199*F199</f>
        <v>0</v>
      </c>
    </row>
    <row r="200" spans="2:7">
      <c r="B200" s="251"/>
      <c r="C200" s="265" t="s">
        <v>415</v>
      </c>
      <c r="D200" s="252"/>
      <c r="E200" s="254"/>
      <c r="F200" s="254"/>
      <c r="G200" s="255"/>
    </row>
    <row r="201" spans="2:7">
      <c r="B201" s="251">
        <f>+B199+1</f>
        <v>174</v>
      </c>
      <c r="C201" s="264" t="s">
        <v>417</v>
      </c>
      <c r="D201" s="252" t="s">
        <v>234</v>
      </c>
      <c r="E201" s="254">
        <v>44.85</v>
      </c>
      <c r="F201" s="254"/>
      <c r="G201" s="255">
        <f t="shared" ref="G201:G206" si="23">E201*F201</f>
        <v>0</v>
      </c>
    </row>
    <row r="202" spans="2:7">
      <c r="B202" s="251">
        <f t="shared" ref="B202:B211" si="24">+B201+1</f>
        <v>175</v>
      </c>
      <c r="C202" s="264" t="s">
        <v>419</v>
      </c>
      <c r="D202" s="252" t="s">
        <v>234</v>
      </c>
      <c r="E202" s="254">
        <v>25</v>
      </c>
      <c r="F202" s="254"/>
      <c r="G202" s="255">
        <f t="shared" si="23"/>
        <v>0</v>
      </c>
    </row>
    <row r="203" spans="2:7">
      <c r="B203" s="251">
        <f t="shared" si="24"/>
        <v>176</v>
      </c>
      <c r="C203" s="264" t="s">
        <v>421</v>
      </c>
      <c r="D203" s="252" t="s">
        <v>228</v>
      </c>
      <c r="E203" s="254">
        <v>5</v>
      </c>
      <c r="F203" s="254"/>
      <c r="G203" s="255">
        <f t="shared" si="23"/>
        <v>0</v>
      </c>
    </row>
    <row r="204" spans="2:7">
      <c r="B204" s="251">
        <f t="shared" si="24"/>
        <v>177</v>
      </c>
      <c r="C204" s="264" t="s">
        <v>423</v>
      </c>
      <c r="D204" s="252" t="s">
        <v>228</v>
      </c>
      <c r="E204" s="254">
        <v>5</v>
      </c>
      <c r="F204" s="254"/>
      <c r="G204" s="255">
        <f t="shared" si="23"/>
        <v>0</v>
      </c>
    </row>
    <row r="205" spans="2:7">
      <c r="B205" s="251">
        <f t="shared" si="24"/>
        <v>178</v>
      </c>
      <c r="C205" s="264" t="s">
        <v>425</v>
      </c>
      <c r="D205" s="252" t="s">
        <v>228</v>
      </c>
      <c r="E205" s="254">
        <v>1</v>
      </c>
      <c r="F205" s="254"/>
      <c r="G205" s="255">
        <f t="shared" si="23"/>
        <v>0</v>
      </c>
    </row>
    <row r="206" spans="2:7">
      <c r="B206" s="251">
        <f t="shared" si="24"/>
        <v>179</v>
      </c>
      <c r="C206" s="264" t="s">
        <v>427</v>
      </c>
      <c r="D206" s="252" t="s">
        <v>228</v>
      </c>
      <c r="E206" s="254">
        <v>1</v>
      </c>
      <c r="F206" s="254"/>
      <c r="G206" s="255">
        <f t="shared" si="23"/>
        <v>0</v>
      </c>
    </row>
    <row r="207" spans="2:7">
      <c r="B207" s="251"/>
      <c r="C207" s="265" t="s">
        <v>428</v>
      </c>
      <c r="D207" s="252"/>
      <c r="E207" s="254"/>
      <c r="F207" s="254"/>
      <c r="G207" s="255"/>
    </row>
    <row r="208" spans="2:7">
      <c r="B208" s="251">
        <f>+B206+1</f>
        <v>180</v>
      </c>
      <c r="C208" s="264" t="s">
        <v>430</v>
      </c>
      <c r="D208" s="252" t="s">
        <v>212</v>
      </c>
      <c r="E208" s="254">
        <v>0.5</v>
      </c>
      <c r="F208" s="254"/>
      <c r="G208" s="255">
        <f>E208*F208</f>
        <v>0</v>
      </c>
    </row>
    <row r="209" spans="2:7">
      <c r="B209" s="251">
        <f t="shared" si="24"/>
        <v>181</v>
      </c>
      <c r="C209" s="264" t="s">
        <v>432</v>
      </c>
      <c r="D209" s="252" t="s">
        <v>433</v>
      </c>
      <c r="E209" s="254">
        <v>1</v>
      </c>
      <c r="F209" s="254"/>
      <c r="G209" s="255">
        <f>E209*F209</f>
        <v>0</v>
      </c>
    </row>
    <row r="210" spans="2:7">
      <c r="B210" s="251">
        <f t="shared" si="24"/>
        <v>182</v>
      </c>
      <c r="C210" s="264" t="s">
        <v>435</v>
      </c>
      <c r="D210" s="252" t="s">
        <v>433</v>
      </c>
      <c r="E210" s="254">
        <v>1</v>
      </c>
      <c r="F210" s="254"/>
      <c r="G210" s="255">
        <f>E210*F210</f>
        <v>0</v>
      </c>
    </row>
    <row r="211" spans="2:7">
      <c r="B211" s="251">
        <f t="shared" si="24"/>
        <v>183</v>
      </c>
      <c r="C211" s="264" t="s">
        <v>437</v>
      </c>
      <c r="D211" s="252" t="s">
        <v>433</v>
      </c>
      <c r="E211" s="254">
        <v>1</v>
      </c>
      <c r="F211" s="254"/>
      <c r="G211" s="255">
        <f>E211*F211</f>
        <v>0</v>
      </c>
    </row>
    <row r="212" spans="2:7">
      <c r="B212" s="251"/>
      <c r="C212" s="265" t="s">
        <v>438</v>
      </c>
      <c r="D212" s="252"/>
      <c r="E212" s="254"/>
      <c r="F212" s="254"/>
      <c r="G212" s="255"/>
    </row>
    <row r="213" spans="2:7">
      <c r="B213" s="251">
        <f>+B211+1</f>
        <v>184</v>
      </c>
      <c r="C213" s="264" t="s">
        <v>440</v>
      </c>
      <c r="D213" s="252" t="s">
        <v>210</v>
      </c>
      <c r="E213" s="254">
        <v>18.829999999999998</v>
      </c>
      <c r="F213" s="254"/>
      <c r="G213" s="255">
        <f t="shared" ref="G213:G218" si="25">E213*F213</f>
        <v>0</v>
      </c>
    </row>
    <row r="214" spans="2:7">
      <c r="B214" s="251">
        <f t="shared" ref="B214:B218" si="26">+B213+1</f>
        <v>185</v>
      </c>
      <c r="C214" s="264" t="s">
        <v>442</v>
      </c>
      <c r="D214" s="252" t="s">
        <v>210</v>
      </c>
      <c r="E214" s="254">
        <v>61.3</v>
      </c>
      <c r="F214" s="254"/>
      <c r="G214" s="255">
        <f t="shared" si="25"/>
        <v>0</v>
      </c>
    </row>
    <row r="215" spans="2:7">
      <c r="B215" s="251">
        <f t="shared" si="26"/>
        <v>186</v>
      </c>
      <c r="C215" s="264" t="s">
        <v>444</v>
      </c>
      <c r="D215" s="252" t="s">
        <v>210</v>
      </c>
      <c r="E215" s="254">
        <v>51.72</v>
      </c>
      <c r="F215" s="254"/>
      <c r="G215" s="255">
        <f t="shared" si="25"/>
        <v>0</v>
      </c>
    </row>
    <row r="216" spans="2:7">
      <c r="B216" s="251">
        <f t="shared" si="26"/>
        <v>187</v>
      </c>
      <c r="C216" s="264" t="s">
        <v>446</v>
      </c>
      <c r="D216" s="252" t="s">
        <v>224</v>
      </c>
      <c r="E216" s="254">
        <v>653</v>
      </c>
      <c r="F216" s="254"/>
      <c r="G216" s="255">
        <f t="shared" si="25"/>
        <v>0</v>
      </c>
    </row>
    <row r="217" spans="2:7">
      <c r="B217" s="251">
        <f t="shared" si="26"/>
        <v>188</v>
      </c>
      <c r="C217" s="264" t="s">
        <v>448</v>
      </c>
      <c r="D217" s="252" t="s">
        <v>212</v>
      </c>
      <c r="E217" s="254">
        <v>6</v>
      </c>
      <c r="F217" s="254"/>
      <c r="G217" s="255">
        <f t="shared" si="25"/>
        <v>0</v>
      </c>
    </row>
    <row r="218" spans="2:7">
      <c r="B218" s="251">
        <f t="shared" si="26"/>
        <v>189</v>
      </c>
      <c r="C218" s="264" t="s">
        <v>450</v>
      </c>
      <c r="D218" s="252" t="s">
        <v>210</v>
      </c>
      <c r="E218" s="254">
        <v>16.16</v>
      </c>
      <c r="F218" s="254"/>
      <c r="G218" s="255">
        <f t="shared" si="25"/>
        <v>0</v>
      </c>
    </row>
    <row r="219" spans="2:7">
      <c r="B219" s="251"/>
      <c r="C219" s="264"/>
      <c r="D219" s="252"/>
      <c r="E219" s="254"/>
      <c r="F219" s="254"/>
      <c r="G219" s="255"/>
    </row>
    <row r="220" spans="2:7">
      <c r="B220" s="263"/>
      <c r="C220" s="259" t="s">
        <v>700</v>
      </c>
      <c r="D220" s="264"/>
      <c r="E220" s="264"/>
      <c r="F220" s="264"/>
      <c r="G220" s="266"/>
    </row>
    <row r="221" spans="2:7">
      <c r="B221" s="251">
        <f>+B218+1</f>
        <v>190</v>
      </c>
      <c r="C221" s="264" t="s">
        <v>451</v>
      </c>
      <c r="D221" s="252" t="s">
        <v>228</v>
      </c>
      <c r="E221" s="267">
        <v>433</v>
      </c>
      <c r="F221" s="267"/>
      <c r="G221" s="268">
        <f t="shared" ref="G221:G234" si="27">E221*F221</f>
        <v>0</v>
      </c>
    </row>
    <row r="222" spans="2:7">
      <c r="B222" s="251">
        <f t="shared" ref="B222:B234" si="28">+B221+1</f>
        <v>191</v>
      </c>
      <c r="C222" s="264" t="s">
        <v>452</v>
      </c>
      <c r="D222" s="252" t="s">
        <v>228</v>
      </c>
      <c r="E222" s="267">
        <v>10</v>
      </c>
      <c r="F222" s="267"/>
      <c r="G222" s="268">
        <f t="shared" si="27"/>
        <v>0</v>
      </c>
    </row>
    <row r="223" spans="2:7">
      <c r="B223" s="251">
        <f t="shared" si="28"/>
        <v>192</v>
      </c>
      <c r="C223" s="264" t="s">
        <v>453</v>
      </c>
      <c r="D223" s="252" t="s">
        <v>228</v>
      </c>
      <c r="E223" s="267">
        <v>36</v>
      </c>
      <c r="F223" s="267"/>
      <c r="G223" s="268">
        <f t="shared" si="27"/>
        <v>0</v>
      </c>
    </row>
    <row r="224" spans="2:7">
      <c r="B224" s="251">
        <f t="shared" si="28"/>
        <v>193</v>
      </c>
      <c r="C224" s="264" t="s">
        <v>454</v>
      </c>
      <c r="D224" s="252" t="s">
        <v>228</v>
      </c>
      <c r="E224" s="267">
        <v>7</v>
      </c>
      <c r="F224" s="267"/>
      <c r="G224" s="268">
        <f t="shared" si="27"/>
        <v>0</v>
      </c>
    </row>
    <row r="225" spans="2:7">
      <c r="B225" s="251">
        <f t="shared" si="28"/>
        <v>194</v>
      </c>
      <c r="C225" s="264" t="s">
        <v>455</v>
      </c>
      <c r="D225" s="252" t="s">
        <v>228</v>
      </c>
      <c r="E225" s="267">
        <v>176</v>
      </c>
      <c r="F225" s="267"/>
      <c r="G225" s="268">
        <f t="shared" si="27"/>
        <v>0</v>
      </c>
    </row>
    <row r="226" spans="2:7">
      <c r="B226" s="251">
        <f t="shared" si="28"/>
        <v>195</v>
      </c>
      <c r="C226" s="264" t="s">
        <v>456</v>
      </c>
      <c r="D226" s="252" t="s">
        <v>228</v>
      </c>
      <c r="E226" s="267">
        <v>7</v>
      </c>
      <c r="F226" s="267"/>
      <c r="G226" s="268">
        <f t="shared" si="27"/>
        <v>0</v>
      </c>
    </row>
    <row r="227" spans="2:7">
      <c r="B227" s="251">
        <f t="shared" si="28"/>
        <v>196</v>
      </c>
      <c r="C227" s="264" t="s">
        <v>457</v>
      </c>
      <c r="D227" s="252" t="s">
        <v>228</v>
      </c>
      <c r="E227" s="267">
        <v>67</v>
      </c>
      <c r="F227" s="267"/>
      <c r="G227" s="268">
        <f t="shared" si="27"/>
        <v>0</v>
      </c>
    </row>
    <row r="228" spans="2:7">
      <c r="B228" s="251">
        <f t="shared" si="28"/>
        <v>197</v>
      </c>
      <c r="C228" s="264" t="s">
        <v>458</v>
      </c>
      <c r="D228" s="252" t="s">
        <v>228</v>
      </c>
      <c r="E228" s="267">
        <v>6</v>
      </c>
      <c r="F228" s="267"/>
      <c r="G228" s="268">
        <f t="shared" si="27"/>
        <v>0</v>
      </c>
    </row>
    <row r="229" spans="2:7">
      <c r="B229" s="251">
        <f t="shared" si="28"/>
        <v>198</v>
      </c>
      <c r="C229" s="264" t="s">
        <v>459</v>
      </c>
      <c r="D229" s="252" t="s">
        <v>228</v>
      </c>
      <c r="E229" s="267">
        <v>10</v>
      </c>
      <c r="F229" s="267"/>
      <c r="G229" s="268">
        <f t="shared" si="27"/>
        <v>0</v>
      </c>
    </row>
    <row r="230" spans="2:7">
      <c r="B230" s="251">
        <f t="shared" si="28"/>
        <v>199</v>
      </c>
      <c r="C230" s="264" t="s">
        <v>460</v>
      </c>
      <c r="D230" s="252" t="s">
        <v>228</v>
      </c>
      <c r="E230" s="267">
        <v>4</v>
      </c>
      <c r="F230" s="267"/>
      <c r="G230" s="268">
        <f t="shared" si="27"/>
        <v>0</v>
      </c>
    </row>
    <row r="231" spans="2:7">
      <c r="B231" s="251">
        <f t="shared" si="28"/>
        <v>200</v>
      </c>
      <c r="C231" s="264" t="s">
        <v>461</v>
      </c>
      <c r="D231" s="252" t="s">
        <v>228</v>
      </c>
      <c r="E231" s="267">
        <v>176</v>
      </c>
      <c r="F231" s="267"/>
      <c r="G231" s="268">
        <f t="shared" si="27"/>
        <v>0</v>
      </c>
    </row>
    <row r="232" spans="2:7">
      <c r="B232" s="251">
        <f t="shared" si="28"/>
        <v>201</v>
      </c>
      <c r="C232" s="264" t="s">
        <v>462</v>
      </c>
      <c r="D232" s="252" t="s">
        <v>228</v>
      </c>
      <c r="E232" s="267">
        <v>3</v>
      </c>
      <c r="F232" s="267"/>
      <c r="G232" s="268">
        <f t="shared" si="27"/>
        <v>0</v>
      </c>
    </row>
    <row r="233" spans="2:7">
      <c r="B233" s="251">
        <f t="shared" si="28"/>
        <v>202</v>
      </c>
      <c r="C233" s="264" t="s">
        <v>463</v>
      </c>
      <c r="D233" s="252" t="s">
        <v>228</v>
      </c>
      <c r="E233" s="267">
        <v>4</v>
      </c>
      <c r="F233" s="267"/>
      <c r="G233" s="268">
        <f t="shared" si="27"/>
        <v>0</v>
      </c>
    </row>
    <row r="234" spans="2:7">
      <c r="B234" s="251">
        <f t="shared" si="28"/>
        <v>203</v>
      </c>
      <c r="C234" s="265" t="s">
        <v>464</v>
      </c>
      <c r="D234" s="252" t="s">
        <v>228</v>
      </c>
      <c r="E234" s="267">
        <v>1</v>
      </c>
      <c r="F234" s="267"/>
      <c r="G234" s="268">
        <f t="shared" si="27"/>
        <v>0</v>
      </c>
    </row>
    <row r="235" spans="2:7">
      <c r="B235" s="251"/>
      <c r="C235" s="264" t="s">
        <v>465</v>
      </c>
      <c r="D235" s="252"/>
      <c r="E235" s="267"/>
      <c r="F235" s="267"/>
      <c r="G235" s="268"/>
    </row>
    <row r="236" spans="2:7">
      <c r="B236" s="251"/>
      <c r="C236" s="264" t="s">
        <v>466</v>
      </c>
      <c r="D236" s="252"/>
      <c r="E236" s="267"/>
      <c r="F236" s="267"/>
      <c r="G236" s="268"/>
    </row>
    <row r="237" spans="2:7">
      <c r="B237" s="251"/>
      <c r="C237" s="264" t="s">
        <v>467</v>
      </c>
      <c r="D237" s="252"/>
      <c r="E237" s="267"/>
      <c r="F237" s="267"/>
      <c r="G237" s="268"/>
    </row>
    <row r="238" spans="2:7">
      <c r="B238" s="251"/>
      <c r="C238" s="264" t="s">
        <v>468</v>
      </c>
      <c r="D238" s="252"/>
      <c r="E238" s="267"/>
      <c r="F238" s="267"/>
      <c r="G238" s="268"/>
    </row>
    <row r="239" spans="2:7">
      <c r="B239" s="251"/>
      <c r="C239" s="264"/>
      <c r="D239" s="252"/>
      <c r="E239" s="267"/>
      <c r="F239" s="267"/>
      <c r="G239" s="268"/>
    </row>
    <row r="240" spans="2:7">
      <c r="B240" s="251">
        <f>+B234+1</f>
        <v>204</v>
      </c>
      <c r="C240" s="264" t="s">
        <v>469</v>
      </c>
      <c r="D240" s="252" t="s">
        <v>228</v>
      </c>
      <c r="E240" s="267">
        <v>36</v>
      </c>
      <c r="F240" s="267"/>
      <c r="G240" s="268">
        <f t="shared" ref="G240:G252" si="29">E240*F240</f>
        <v>0</v>
      </c>
    </row>
    <row r="241" spans="2:7">
      <c r="B241" s="251">
        <f>+B240+1</f>
        <v>205</v>
      </c>
      <c r="C241" s="264" t="s">
        <v>470</v>
      </c>
      <c r="D241" s="252" t="s">
        <v>228</v>
      </c>
      <c r="E241" s="267">
        <v>27</v>
      </c>
      <c r="F241" s="267"/>
      <c r="G241" s="268">
        <f t="shared" si="29"/>
        <v>0</v>
      </c>
    </row>
    <row r="242" spans="2:7">
      <c r="B242" s="251">
        <f t="shared" ref="B242:B250" si="30">+B241+1</f>
        <v>206</v>
      </c>
      <c r="C242" s="264" t="s">
        <v>471</v>
      </c>
      <c r="D242" s="252" t="s">
        <v>228</v>
      </c>
      <c r="E242" s="267">
        <v>90</v>
      </c>
      <c r="F242" s="267"/>
      <c r="G242" s="268">
        <f t="shared" si="29"/>
        <v>0</v>
      </c>
    </row>
    <row r="243" spans="2:7">
      <c r="B243" s="251">
        <f t="shared" si="30"/>
        <v>207</v>
      </c>
      <c r="C243" s="264" t="s">
        <v>472</v>
      </c>
      <c r="D243" s="252" t="s">
        <v>228</v>
      </c>
      <c r="E243" s="267">
        <v>9</v>
      </c>
      <c r="F243" s="267"/>
      <c r="G243" s="268">
        <f t="shared" si="29"/>
        <v>0</v>
      </c>
    </row>
    <row r="244" spans="2:7">
      <c r="B244" s="251">
        <f t="shared" si="30"/>
        <v>208</v>
      </c>
      <c r="C244" s="264" t="s">
        <v>473</v>
      </c>
      <c r="D244" s="252" t="s">
        <v>234</v>
      </c>
      <c r="E244" s="267">
        <v>2</v>
      </c>
      <c r="F244" s="267"/>
      <c r="G244" s="268">
        <f t="shared" si="29"/>
        <v>0</v>
      </c>
    </row>
    <row r="245" spans="2:7">
      <c r="B245" s="251">
        <f t="shared" si="30"/>
        <v>209</v>
      </c>
      <c r="C245" s="264" t="s">
        <v>474</v>
      </c>
      <c r="D245" s="252" t="s">
        <v>234</v>
      </c>
      <c r="E245" s="267">
        <v>10</v>
      </c>
      <c r="F245" s="267"/>
      <c r="G245" s="268">
        <f t="shared" si="29"/>
        <v>0</v>
      </c>
    </row>
    <row r="246" spans="2:7">
      <c r="B246" s="251">
        <f t="shared" si="30"/>
        <v>210</v>
      </c>
      <c r="C246" s="264" t="s">
        <v>474</v>
      </c>
      <c r="D246" s="252" t="s">
        <v>234</v>
      </c>
      <c r="E246" s="267">
        <v>13</v>
      </c>
      <c r="F246" s="267"/>
      <c r="G246" s="268">
        <f t="shared" si="29"/>
        <v>0</v>
      </c>
    </row>
    <row r="247" spans="2:7">
      <c r="B247" s="251">
        <f t="shared" si="30"/>
        <v>211</v>
      </c>
      <c r="C247" s="264" t="s">
        <v>474</v>
      </c>
      <c r="D247" s="252" t="s">
        <v>234</v>
      </c>
      <c r="E247" s="267">
        <v>17</v>
      </c>
      <c r="F247" s="267"/>
      <c r="G247" s="268">
        <f t="shared" si="29"/>
        <v>0</v>
      </c>
    </row>
    <row r="248" spans="2:7">
      <c r="B248" s="251">
        <f t="shared" si="30"/>
        <v>212</v>
      </c>
      <c r="C248" s="264" t="s">
        <v>474</v>
      </c>
      <c r="D248" s="252" t="s">
        <v>234</v>
      </c>
      <c r="E248" s="267">
        <v>20</v>
      </c>
      <c r="F248" s="267"/>
      <c r="G248" s="268">
        <f t="shared" si="29"/>
        <v>0</v>
      </c>
    </row>
    <row r="249" spans="2:7">
      <c r="B249" s="251">
        <f t="shared" si="30"/>
        <v>213</v>
      </c>
      <c r="C249" s="264" t="s">
        <v>475</v>
      </c>
      <c r="D249" s="252" t="s">
        <v>234</v>
      </c>
      <c r="E249" s="267">
        <v>48</v>
      </c>
      <c r="F249" s="267"/>
      <c r="G249" s="268">
        <f t="shared" si="29"/>
        <v>0</v>
      </c>
    </row>
    <row r="250" spans="2:7">
      <c r="B250" s="251">
        <f t="shared" si="30"/>
        <v>214</v>
      </c>
      <c r="C250" s="264" t="s">
        <v>476</v>
      </c>
      <c r="D250" s="252" t="s">
        <v>234</v>
      </c>
      <c r="E250" s="267">
        <v>6</v>
      </c>
      <c r="F250" s="267"/>
      <c r="G250" s="268">
        <f t="shared" si="29"/>
        <v>0</v>
      </c>
    </row>
    <row r="251" spans="2:7">
      <c r="B251" s="251">
        <f>+B250+1</f>
        <v>215</v>
      </c>
      <c r="C251" s="264" t="s">
        <v>477</v>
      </c>
      <c r="D251" s="252" t="s">
        <v>228</v>
      </c>
      <c r="E251" s="267">
        <v>1</v>
      </c>
      <c r="F251" s="267"/>
      <c r="G251" s="268">
        <f t="shared" si="29"/>
        <v>0</v>
      </c>
    </row>
    <row r="252" spans="2:7">
      <c r="B252" s="251">
        <f>+B251+1</f>
        <v>216</v>
      </c>
      <c r="C252" s="264" t="s">
        <v>478</v>
      </c>
      <c r="D252" s="252" t="s">
        <v>228</v>
      </c>
      <c r="E252" s="267">
        <v>1</v>
      </c>
      <c r="F252" s="267"/>
      <c r="G252" s="268">
        <f t="shared" si="29"/>
        <v>0</v>
      </c>
    </row>
    <row r="253" spans="2:7">
      <c r="B253" s="251"/>
      <c r="C253" s="264"/>
      <c r="D253" s="252"/>
      <c r="E253" s="267"/>
      <c r="F253" s="267"/>
      <c r="G253" s="268"/>
    </row>
    <row r="254" spans="2:7">
      <c r="B254" s="251"/>
      <c r="C254" s="269" t="s">
        <v>479</v>
      </c>
      <c r="D254" s="252"/>
      <c r="E254" s="267"/>
      <c r="F254" s="267"/>
      <c r="G254" s="268"/>
    </row>
    <row r="255" spans="2:7">
      <c r="B255" s="251">
        <f>+B252+1</f>
        <v>217</v>
      </c>
      <c r="C255" s="270" t="s">
        <v>480</v>
      </c>
      <c r="D255" s="252" t="s">
        <v>228</v>
      </c>
      <c r="E255" s="267">
        <v>99</v>
      </c>
      <c r="F255" s="267"/>
      <c r="G255" s="268">
        <f t="shared" ref="G255:G261" si="31">E255*F255</f>
        <v>0</v>
      </c>
    </row>
    <row r="256" spans="2:7">
      <c r="B256" s="251">
        <f>+B255+1</f>
        <v>218</v>
      </c>
      <c r="C256" s="270" t="s">
        <v>481</v>
      </c>
      <c r="D256" s="252" t="s">
        <v>228</v>
      </c>
      <c r="E256" s="267">
        <v>143</v>
      </c>
      <c r="F256" s="267"/>
      <c r="G256" s="268">
        <f t="shared" si="31"/>
        <v>0</v>
      </c>
    </row>
    <row r="257" spans="2:7">
      <c r="B257" s="251">
        <f t="shared" ref="B257:B261" si="32">+B256+1</f>
        <v>219</v>
      </c>
      <c r="C257" s="270" t="s">
        <v>482</v>
      </c>
      <c r="D257" s="252" t="s">
        <v>228</v>
      </c>
      <c r="E257" s="267">
        <v>117</v>
      </c>
      <c r="F257" s="267"/>
      <c r="G257" s="268">
        <f t="shared" si="31"/>
        <v>0</v>
      </c>
    </row>
    <row r="258" spans="2:7">
      <c r="B258" s="251">
        <f t="shared" si="32"/>
        <v>220</v>
      </c>
      <c r="C258" s="270" t="s">
        <v>483</v>
      </c>
      <c r="D258" s="252" t="s">
        <v>228</v>
      </c>
      <c r="E258" s="267">
        <v>36</v>
      </c>
      <c r="F258" s="267"/>
      <c r="G258" s="268">
        <f t="shared" si="31"/>
        <v>0</v>
      </c>
    </row>
    <row r="259" spans="2:7">
      <c r="B259" s="251">
        <f t="shared" si="32"/>
        <v>221</v>
      </c>
      <c r="C259" s="270" t="s">
        <v>484</v>
      </c>
      <c r="D259" s="252" t="s">
        <v>228</v>
      </c>
      <c r="E259" s="267">
        <v>46</v>
      </c>
      <c r="F259" s="267"/>
      <c r="G259" s="268">
        <f t="shared" si="31"/>
        <v>0</v>
      </c>
    </row>
    <row r="260" spans="2:7">
      <c r="B260" s="251">
        <f t="shared" si="32"/>
        <v>222</v>
      </c>
      <c r="C260" s="270" t="s">
        <v>485</v>
      </c>
      <c r="D260" s="252" t="s">
        <v>228</v>
      </c>
      <c r="E260" s="267">
        <v>4</v>
      </c>
      <c r="F260" s="267"/>
      <c r="G260" s="268">
        <f t="shared" si="31"/>
        <v>0</v>
      </c>
    </row>
    <row r="261" spans="2:7">
      <c r="B261" s="251">
        <f t="shared" si="32"/>
        <v>223</v>
      </c>
      <c r="C261" s="270" t="s">
        <v>486</v>
      </c>
      <c r="D261" s="252" t="s">
        <v>228</v>
      </c>
      <c r="E261" s="267">
        <v>24</v>
      </c>
      <c r="F261" s="267"/>
      <c r="G261" s="268">
        <f t="shared" si="31"/>
        <v>0</v>
      </c>
    </row>
    <row r="262" spans="2:7">
      <c r="B262" s="251"/>
      <c r="C262" s="270"/>
      <c r="D262" s="252"/>
      <c r="E262" s="267"/>
      <c r="F262" s="267"/>
      <c r="G262" s="268"/>
    </row>
    <row r="263" spans="2:7">
      <c r="B263" s="251"/>
      <c r="C263" s="274" t="s">
        <v>487</v>
      </c>
      <c r="D263" s="252"/>
      <c r="E263" s="267"/>
      <c r="F263" s="267"/>
      <c r="G263" s="268"/>
    </row>
    <row r="264" spans="2:7">
      <c r="B264" s="251">
        <f>+B261+1</f>
        <v>224</v>
      </c>
      <c r="C264" s="270" t="s">
        <v>488</v>
      </c>
      <c r="D264" s="252" t="s">
        <v>228</v>
      </c>
      <c r="E264" s="267">
        <v>1</v>
      </c>
      <c r="F264" s="267"/>
      <c r="G264" s="268">
        <f t="shared" ref="G264:G295" si="33">E264*F264</f>
        <v>0</v>
      </c>
    </row>
    <row r="265" spans="2:7">
      <c r="B265" s="251">
        <f>+B264+1</f>
        <v>225</v>
      </c>
      <c r="C265" s="270" t="s">
        <v>489</v>
      </c>
      <c r="D265" s="252" t="s">
        <v>228</v>
      </c>
      <c r="E265" s="267">
        <v>1</v>
      </c>
      <c r="F265" s="267"/>
      <c r="G265" s="268">
        <f t="shared" si="33"/>
        <v>0</v>
      </c>
    </row>
    <row r="266" spans="2:7">
      <c r="B266" s="251">
        <f>+B265+1</f>
        <v>226</v>
      </c>
      <c r="C266" s="264" t="s">
        <v>495</v>
      </c>
      <c r="D266" s="252" t="s">
        <v>234</v>
      </c>
      <c r="E266" s="254">
        <v>1525.65</v>
      </c>
      <c r="F266" s="254"/>
      <c r="G266" s="255">
        <f t="shared" si="33"/>
        <v>0</v>
      </c>
    </row>
    <row r="267" spans="2:7">
      <c r="B267" s="251">
        <f t="shared" ref="B267:B280" si="34">+B266+1</f>
        <v>227</v>
      </c>
      <c r="C267" s="264" t="s">
        <v>496</v>
      </c>
      <c r="D267" s="252" t="s">
        <v>228</v>
      </c>
      <c r="E267" s="254">
        <v>38</v>
      </c>
      <c r="F267" s="254"/>
      <c r="G267" s="255">
        <f t="shared" si="33"/>
        <v>0</v>
      </c>
    </row>
    <row r="268" spans="2:7">
      <c r="B268" s="251">
        <f t="shared" si="34"/>
        <v>228</v>
      </c>
      <c r="C268" s="264" t="s">
        <v>497</v>
      </c>
      <c r="D268" s="252" t="s">
        <v>228</v>
      </c>
      <c r="E268" s="254">
        <v>26</v>
      </c>
      <c r="F268" s="254"/>
      <c r="G268" s="255">
        <f t="shared" si="33"/>
        <v>0</v>
      </c>
    </row>
    <row r="269" spans="2:7">
      <c r="B269" s="251">
        <f t="shared" si="34"/>
        <v>229</v>
      </c>
      <c r="C269" s="264" t="s">
        <v>498</v>
      </c>
      <c r="D269" s="252" t="s">
        <v>228</v>
      </c>
      <c r="E269" s="254">
        <v>6</v>
      </c>
      <c r="F269" s="254"/>
      <c r="G269" s="255">
        <f t="shared" si="33"/>
        <v>0</v>
      </c>
    </row>
    <row r="270" spans="2:7">
      <c r="B270" s="251">
        <f t="shared" si="34"/>
        <v>230</v>
      </c>
      <c r="C270" s="264" t="s">
        <v>499</v>
      </c>
      <c r="D270" s="252" t="s">
        <v>228</v>
      </c>
      <c r="E270" s="254">
        <v>38</v>
      </c>
      <c r="F270" s="254"/>
      <c r="G270" s="255">
        <f t="shared" si="33"/>
        <v>0</v>
      </c>
    </row>
    <row r="271" spans="2:7">
      <c r="B271" s="251">
        <f t="shared" si="34"/>
        <v>231</v>
      </c>
      <c r="C271" s="264" t="s">
        <v>500</v>
      </c>
      <c r="D271" s="252" t="s">
        <v>228</v>
      </c>
      <c r="E271" s="254">
        <v>38</v>
      </c>
      <c r="F271" s="254"/>
      <c r="G271" s="255">
        <f t="shared" si="33"/>
        <v>0</v>
      </c>
    </row>
    <row r="272" spans="2:7">
      <c r="B272" s="251">
        <f t="shared" si="34"/>
        <v>232</v>
      </c>
      <c r="C272" s="264" t="s">
        <v>501</v>
      </c>
      <c r="D272" s="252" t="s">
        <v>228</v>
      </c>
      <c r="E272" s="254">
        <v>35</v>
      </c>
      <c r="F272" s="254"/>
      <c r="G272" s="255">
        <f t="shared" si="33"/>
        <v>0</v>
      </c>
    </row>
    <row r="273" spans="2:7">
      <c r="B273" s="251">
        <f t="shared" si="34"/>
        <v>233</v>
      </c>
      <c r="C273" s="264" t="s">
        <v>502</v>
      </c>
      <c r="D273" s="252" t="s">
        <v>228</v>
      </c>
      <c r="E273" s="254">
        <v>30</v>
      </c>
      <c r="F273" s="254"/>
      <c r="G273" s="255">
        <f t="shared" si="33"/>
        <v>0</v>
      </c>
    </row>
    <row r="274" spans="2:7">
      <c r="B274" s="251">
        <f t="shared" si="34"/>
        <v>234</v>
      </c>
      <c r="C274" s="264" t="s">
        <v>503</v>
      </c>
      <c r="D274" s="252" t="s">
        <v>228</v>
      </c>
      <c r="E274" s="254">
        <v>26</v>
      </c>
      <c r="F274" s="254"/>
      <c r="G274" s="255">
        <f t="shared" si="33"/>
        <v>0</v>
      </c>
    </row>
    <row r="275" spans="2:7">
      <c r="B275" s="251">
        <f t="shared" si="34"/>
        <v>235</v>
      </c>
      <c r="C275" s="264" t="s">
        <v>504</v>
      </c>
      <c r="D275" s="252" t="s">
        <v>228</v>
      </c>
      <c r="E275" s="254">
        <v>79</v>
      </c>
      <c r="F275" s="254"/>
      <c r="G275" s="255">
        <f t="shared" si="33"/>
        <v>0</v>
      </c>
    </row>
    <row r="276" spans="2:7">
      <c r="B276" s="251">
        <f t="shared" si="34"/>
        <v>236</v>
      </c>
      <c r="C276" s="264" t="s">
        <v>505</v>
      </c>
      <c r="D276" s="252" t="s">
        <v>228</v>
      </c>
      <c r="E276" s="254">
        <v>50</v>
      </c>
      <c r="F276" s="254"/>
      <c r="G276" s="255">
        <f t="shared" si="33"/>
        <v>0</v>
      </c>
    </row>
    <row r="277" spans="2:7">
      <c r="B277" s="251">
        <f t="shared" si="34"/>
        <v>237</v>
      </c>
      <c r="C277" s="264" t="s">
        <v>506</v>
      </c>
      <c r="D277" s="252" t="s">
        <v>228</v>
      </c>
      <c r="E277" s="254">
        <v>45</v>
      </c>
      <c r="F277" s="254"/>
      <c r="G277" s="255">
        <f t="shared" si="33"/>
        <v>0</v>
      </c>
    </row>
    <row r="278" spans="2:7">
      <c r="B278" s="251">
        <f t="shared" si="34"/>
        <v>238</v>
      </c>
      <c r="C278" s="264" t="s">
        <v>507</v>
      </c>
      <c r="D278" s="252" t="s">
        <v>228</v>
      </c>
      <c r="E278" s="254">
        <v>38</v>
      </c>
      <c r="F278" s="254"/>
      <c r="G278" s="255">
        <f t="shared" si="33"/>
        <v>0</v>
      </c>
    </row>
    <row r="279" spans="2:7">
      <c r="B279" s="251">
        <f t="shared" si="34"/>
        <v>239</v>
      </c>
      <c r="C279" s="264" t="s">
        <v>508</v>
      </c>
      <c r="D279" s="252" t="s">
        <v>228</v>
      </c>
      <c r="E279" s="254">
        <v>38</v>
      </c>
      <c r="F279" s="254"/>
      <c r="G279" s="255">
        <f t="shared" si="33"/>
        <v>0</v>
      </c>
    </row>
    <row r="280" spans="2:7">
      <c r="B280" s="251">
        <f t="shared" si="34"/>
        <v>240</v>
      </c>
      <c r="C280" s="264" t="s">
        <v>509</v>
      </c>
      <c r="D280" s="252" t="s">
        <v>228</v>
      </c>
      <c r="E280" s="254">
        <v>38</v>
      </c>
      <c r="F280" s="254"/>
      <c r="G280" s="255">
        <f t="shared" si="33"/>
        <v>0</v>
      </c>
    </row>
    <row r="281" spans="2:7">
      <c r="B281" s="251"/>
      <c r="C281" s="265" t="s">
        <v>510</v>
      </c>
      <c r="D281" s="252"/>
      <c r="E281" s="254"/>
      <c r="F281" s="254"/>
      <c r="G281" s="255">
        <f t="shared" si="33"/>
        <v>0</v>
      </c>
    </row>
    <row r="282" spans="2:7">
      <c r="B282" s="251">
        <f>+B280+1</f>
        <v>241</v>
      </c>
      <c r="C282" s="264" t="s">
        <v>511</v>
      </c>
      <c r="D282" s="252" t="s">
        <v>228</v>
      </c>
      <c r="E282" s="254">
        <v>12</v>
      </c>
      <c r="F282" s="254"/>
      <c r="G282" s="255">
        <f t="shared" si="33"/>
        <v>0</v>
      </c>
    </row>
    <row r="283" spans="2:7">
      <c r="B283" s="251">
        <f>+B282+1</f>
        <v>242</v>
      </c>
      <c r="C283" s="264" t="s">
        <v>512</v>
      </c>
      <c r="D283" s="252" t="s">
        <v>228</v>
      </c>
      <c r="E283" s="254">
        <v>2</v>
      </c>
      <c r="F283" s="254"/>
      <c r="G283" s="255">
        <f t="shared" si="33"/>
        <v>0</v>
      </c>
    </row>
    <row r="284" spans="2:7">
      <c r="B284" s="251">
        <f t="shared" ref="B284:B285" si="35">+B283+1</f>
        <v>243</v>
      </c>
      <c r="C284" s="264" t="s">
        <v>513</v>
      </c>
      <c r="D284" s="252" t="s">
        <v>228</v>
      </c>
      <c r="E284" s="254">
        <v>14</v>
      </c>
      <c r="F284" s="254"/>
      <c r="G284" s="255">
        <f t="shared" si="33"/>
        <v>0</v>
      </c>
    </row>
    <row r="285" spans="2:7">
      <c r="B285" s="251">
        <f t="shared" si="35"/>
        <v>244</v>
      </c>
      <c r="C285" s="264" t="s">
        <v>514</v>
      </c>
      <c r="D285" s="252" t="s">
        <v>228</v>
      </c>
      <c r="E285" s="254">
        <v>1</v>
      </c>
      <c r="F285" s="254"/>
      <c r="G285" s="255">
        <f t="shared" si="33"/>
        <v>0</v>
      </c>
    </row>
    <row r="286" spans="2:7">
      <c r="B286" s="251"/>
      <c r="C286" s="265" t="s">
        <v>515</v>
      </c>
      <c r="D286" s="252"/>
      <c r="E286" s="254"/>
      <c r="F286" s="254"/>
      <c r="G286" s="255">
        <f t="shared" si="33"/>
        <v>0</v>
      </c>
    </row>
    <row r="287" spans="2:7">
      <c r="B287" s="251">
        <f>+B285+1</f>
        <v>245</v>
      </c>
      <c r="C287" s="264" t="s">
        <v>516</v>
      </c>
      <c r="D287" s="252" t="s">
        <v>228</v>
      </c>
      <c r="E287" s="254">
        <v>1</v>
      </c>
      <c r="F287" s="254"/>
      <c r="G287" s="255">
        <f t="shared" si="33"/>
        <v>0</v>
      </c>
    </row>
    <row r="288" spans="2:7">
      <c r="B288" s="251">
        <f>+B287+1</f>
        <v>246</v>
      </c>
      <c r="C288" s="264" t="s">
        <v>517</v>
      </c>
      <c r="D288" s="252" t="s">
        <v>228</v>
      </c>
      <c r="E288" s="254">
        <v>8</v>
      </c>
      <c r="F288" s="254"/>
      <c r="G288" s="255">
        <f t="shared" si="33"/>
        <v>0</v>
      </c>
    </row>
    <row r="289" spans="2:7">
      <c r="B289" s="251">
        <f t="shared" ref="B289:B290" si="36">+B288+1</f>
        <v>247</v>
      </c>
      <c r="C289" s="264" t="s">
        <v>518</v>
      </c>
      <c r="D289" s="252" t="s">
        <v>228</v>
      </c>
      <c r="E289" s="254">
        <v>8</v>
      </c>
      <c r="F289" s="254"/>
      <c r="G289" s="255">
        <f t="shared" si="33"/>
        <v>0</v>
      </c>
    </row>
    <row r="290" spans="2:7">
      <c r="B290" s="251">
        <f t="shared" si="36"/>
        <v>248</v>
      </c>
      <c r="C290" s="264" t="s">
        <v>519</v>
      </c>
      <c r="D290" s="252" t="s">
        <v>228</v>
      </c>
      <c r="E290" s="254">
        <v>1</v>
      </c>
      <c r="F290" s="254"/>
      <c r="G290" s="255">
        <f t="shared" si="33"/>
        <v>0</v>
      </c>
    </row>
    <row r="291" spans="2:7">
      <c r="B291" s="251"/>
      <c r="C291" s="265" t="s">
        <v>520</v>
      </c>
      <c r="D291" s="252"/>
      <c r="E291" s="254"/>
      <c r="F291" s="254"/>
      <c r="G291" s="255">
        <f t="shared" si="33"/>
        <v>0</v>
      </c>
    </row>
    <row r="292" spans="2:7">
      <c r="B292" s="251">
        <f>+B290+1</f>
        <v>249</v>
      </c>
      <c r="C292" s="264" t="s">
        <v>521</v>
      </c>
      <c r="D292" s="252" t="s">
        <v>228</v>
      </c>
      <c r="E292" s="254">
        <v>6</v>
      </c>
      <c r="F292" s="254"/>
      <c r="G292" s="255">
        <f t="shared" si="33"/>
        <v>0</v>
      </c>
    </row>
    <row r="293" spans="2:7">
      <c r="B293" s="251">
        <f>+B292+1</f>
        <v>250</v>
      </c>
      <c r="C293" s="264" t="s">
        <v>522</v>
      </c>
      <c r="D293" s="252" t="s">
        <v>228</v>
      </c>
      <c r="E293" s="254">
        <v>6</v>
      </c>
      <c r="F293" s="254"/>
      <c r="G293" s="255">
        <f t="shared" si="33"/>
        <v>0</v>
      </c>
    </row>
    <row r="294" spans="2:7">
      <c r="B294" s="251">
        <f t="shared" ref="B294:B296" si="37">+B293+1</f>
        <v>251</v>
      </c>
      <c r="C294" s="264" t="s">
        <v>523</v>
      </c>
      <c r="D294" s="252" t="s">
        <v>228</v>
      </c>
      <c r="E294" s="254">
        <v>6</v>
      </c>
      <c r="F294" s="254"/>
      <c r="G294" s="255">
        <f t="shared" si="33"/>
        <v>0</v>
      </c>
    </row>
    <row r="295" spans="2:7">
      <c r="B295" s="251">
        <f t="shared" si="37"/>
        <v>252</v>
      </c>
      <c r="C295" s="264" t="s">
        <v>524</v>
      </c>
      <c r="D295" s="252" t="s">
        <v>228</v>
      </c>
      <c r="E295" s="254">
        <v>6</v>
      </c>
      <c r="F295" s="254"/>
      <c r="G295" s="255">
        <f t="shared" si="33"/>
        <v>0</v>
      </c>
    </row>
    <row r="296" spans="2:7">
      <c r="B296" s="251">
        <f t="shared" si="37"/>
        <v>253</v>
      </c>
      <c r="C296" s="264" t="s">
        <v>525</v>
      </c>
      <c r="D296" s="252" t="s">
        <v>228</v>
      </c>
      <c r="E296" s="254">
        <v>6</v>
      </c>
      <c r="F296" s="254"/>
      <c r="G296" s="255">
        <f t="shared" ref="G296:G327" si="38">E296*F296</f>
        <v>0</v>
      </c>
    </row>
    <row r="297" spans="2:7">
      <c r="B297" s="251"/>
      <c r="C297" s="265" t="s">
        <v>526</v>
      </c>
      <c r="D297" s="252"/>
      <c r="E297" s="254"/>
      <c r="F297" s="254"/>
      <c r="G297" s="255">
        <f t="shared" si="38"/>
        <v>0</v>
      </c>
    </row>
    <row r="298" spans="2:7">
      <c r="B298" s="251">
        <f>+B296+1</f>
        <v>254</v>
      </c>
      <c r="C298" s="264" t="s">
        <v>527</v>
      </c>
      <c r="D298" s="252" t="s">
        <v>228</v>
      </c>
      <c r="E298" s="254">
        <v>1</v>
      </c>
      <c r="F298" s="254"/>
      <c r="G298" s="255">
        <f t="shared" si="38"/>
        <v>0</v>
      </c>
    </row>
    <row r="299" spans="2:7">
      <c r="B299" s="251">
        <f>+B298+1</f>
        <v>255</v>
      </c>
      <c r="C299" s="264" t="s">
        <v>528</v>
      </c>
      <c r="D299" s="252" t="s">
        <v>228</v>
      </c>
      <c r="E299" s="254">
        <v>1</v>
      </c>
      <c r="F299" s="254"/>
      <c r="G299" s="255">
        <f t="shared" si="38"/>
        <v>0</v>
      </c>
    </row>
    <row r="300" spans="2:7">
      <c r="B300" s="251">
        <f t="shared" ref="B300:B311" si="39">+B299+1</f>
        <v>256</v>
      </c>
      <c r="C300" s="264" t="s">
        <v>529</v>
      </c>
      <c r="D300" s="252" t="s">
        <v>228</v>
      </c>
      <c r="E300" s="254">
        <v>2</v>
      </c>
      <c r="F300" s="254"/>
      <c r="G300" s="255">
        <f t="shared" si="38"/>
        <v>0</v>
      </c>
    </row>
    <row r="301" spans="2:7">
      <c r="B301" s="251">
        <f t="shared" si="39"/>
        <v>257</v>
      </c>
      <c r="C301" s="264" t="s">
        <v>530</v>
      </c>
      <c r="D301" s="252" t="s">
        <v>228</v>
      </c>
      <c r="E301" s="254">
        <v>2</v>
      </c>
      <c r="F301" s="254"/>
      <c r="G301" s="255">
        <f t="shared" si="38"/>
        <v>0</v>
      </c>
    </row>
    <row r="302" spans="2:7">
      <c r="B302" s="251">
        <f t="shared" si="39"/>
        <v>258</v>
      </c>
      <c r="C302" s="264" t="s">
        <v>531</v>
      </c>
      <c r="D302" s="252" t="s">
        <v>228</v>
      </c>
      <c r="E302" s="254">
        <v>1</v>
      </c>
      <c r="F302" s="254"/>
      <c r="G302" s="255">
        <f t="shared" si="38"/>
        <v>0</v>
      </c>
    </row>
    <row r="303" spans="2:7">
      <c r="B303" s="251">
        <f t="shared" si="39"/>
        <v>259</v>
      </c>
      <c r="C303" s="264" t="s">
        <v>532</v>
      </c>
      <c r="D303" s="252" t="s">
        <v>228</v>
      </c>
      <c r="E303" s="254">
        <v>20</v>
      </c>
      <c r="F303" s="254"/>
      <c r="G303" s="255">
        <f t="shared" si="38"/>
        <v>0</v>
      </c>
    </row>
    <row r="304" spans="2:7">
      <c r="B304" s="251">
        <f t="shared" si="39"/>
        <v>260</v>
      </c>
      <c r="C304" s="264" t="s">
        <v>533</v>
      </c>
      <c r="D304" s="252" t="s">
        <v>228</v>
      </c>
      <c r="E304" s="254">
        <v>2</v>
      </c>
      <c r="F304" s="254"/>
      <c r="G304" s="255">
        <f t="shared" si="38"/>
        <v>0</v>
      </c>
    </row>
    <row r="305" spans="2:7">
      <c r="B305" s="251">
        <f t="shared" si="39"/>
        <v>261</v>
      </c>
      <c r="C305" s="264" t="s">
        <v>534</v>
      </c>
      <c r="D305" s="252" t="s">
        <v>228</v>
      </c>
      <c r="E305" s="254">
        <v>1</v>
      </c>
      <c r="F305" s="254"/>
      <c r="G305" s="255">
        <f t="shared" si="38"/>
        <v>0</v>
      </c>
    </row>
    <row r="306" spans="2:7">
      <c r="B306" s="251">
        <f t="shared" si="39"/>
        <v>262</v>
      </c>
      <c r="C306" s="264" t="s">
        <v>535</v>
      </c>
      <c r="D306" s="252" t="s">
        <v>228</v>
      </c>
      <c r="E306" s="254">
        <v>2</v>
      </c>
      <c r="F306" s="254"/>
      <c r="G306" s="255">
        <f t="shared" si="38"/>
        <v>0</v>
      </c>
    </row>
    <row r="307" spans="2:7">
      <c r="B307" s="251">
        <f t="shared" si="39"/>
        <v>263</v>
      </c>
      <c r="C307" s="264" t="s">
        <v>536</v>
      </c>
      <c r="D307" s="252" t="s">
        <v>228</v>
      </c>
      <c r="E307" s="254">
        <v>2</v>
      </c>
      <c r="F307" s="254"/>
      <c r="G307" s="255">
        <f t="shared" si="38"/>
        <v>0</v>
      </c>
    </row>
    <row r="308" spans="2:7">
      <c r="B308" s="251">
        <f t="shared" si="39"/>
        <v>264</v>
      </c>
      <c r="C308" s="264" t="s">
        <v>537</v>
      </c>
      <c r="D308" s="252" t="s">
        <v>228</v>
      </c>
      <c r="E308" s="254">
        <v>20</v>
      </c>
      <c r="F308" s="254"/>
      <c r="G308" s="255">
        <f t="shared" si="38"/>
        <v>0</v>
      </c>
    </row>
    <row r="309" spans="2:7">
      <c r="B309" s="251">
        <f t="shared" si="39"/>
        <v>265</v>
      </c>
      <c r="C309" s="264" t="s">
        <v>538</v>
      </c>
      <c r="D309" s="252" t="s">
        <v>228</v>
      </c>
      <c r="E309" s="254">
        <v>1</v>
      </c>
      <c r="F309" s="254"/>
      <c r="G309" s="255">
        <f t="shared" si="38"/>
        <v>0</v>
      </c>
    </row>
    <row r="310" spans="2:7">
      <c r="B310" s="251">
        <f t="shared" si="39"/>
        <v>266</v>
      </c>
      <c r="C310" s="264" t="s">
        <v>539</v>
      </c>
      <c r="D310" s="252" t="s">
        <v>228</v>
      </c>
      <c r="E310" s="254">
        <v>1</v>
      </c>
      <c r="F310" s="254"/>
      <c r="G310" s="255">
        <f t="shared" si="38"/>
        <v>0</v>
      </c>
    </row>
    <row r="311" spans="2:7">
      <c r="B311" s="251">
        <f t="shared" si="39"/>
        <v>267</v>
      </c>
      <c r="C311" s="264" t="s">
        <v>540</v>
      </c>
      <c r="D311" s="252" t="s">
        <v>228</v>
      </c>
      <c r="E311" s="254">
        <v>1</v>
      </c>
      <c r="F311" s="254"/>
      <c r="G311" s="255">
        <f t="shared" si="38"/>
        <v>0</v>
      </c>
    </row>
    <row r="312" spans="2:7">
      <c r="B312" s="251"/>
      <c r="C312" s="265" t="s">
        <v>541</v>
      </c>
      <c r="D312" s="252"/>
      <c r="E312" s="254"/>
      <c r="F312" s="254"/>
      <c r="G312" s="255">
        <f t="shared" si="38"/>
        <v>0</v>
      </c>
    </row>
    <row r="313" spans="2:7">
      <c r="B313" s="251">
        <f>+B311+1</f>
        <v>268</v>
      </c>
      <c r="C313" s="264" t="s">
        <v>542</v>
      </c>
      <c r="D313" s="252" t="s">
        <v>228</v>
      </c>
      <c r="E313" s="254">
        <v>1</v>
      </c>
      <c r="F313" s="254"/>
      <c r="G313" s="255">
        <f t="shared" si="38"/>
        <v>0</v>
      </c>
    </row>
    <row r="314" spans="2:7">
      <c r="B314" s="251">
        <f>+B313+1</f>
        <v>269</v>
      </c>
      <c r="C314" s="264" t="s">
        <v>543</v>
      </c>
      <c r="D314" s="252" t="s">
        <v>228</v>
      </c>
      <c r="E314" s="254">
        <v>15</v>
      </c>
      <c r="F314" s="254"/>
      <c r="G314" s="255">
        <f t="shared" si="38"/>
        <v>0</v>
      </c>
    </row>
    <row r="315" spans="2:7">
      <c r="B315" s="251">
        <f t="shared" ref="B315:B324" si="40">+B314+1</f>
        <v>270</v>
      </c>
      <c r="C315" s="264" t="s">
        <v>544</v>
      </c>
      <c r="D315" s="252" t="s">
        <v>228</v>
      </c>
      <c r="E315" s="254">
        <v>42</v>
      </c>
      <c r="F315" s="254"/>
      <c r="G315" s="255">
        <f t="shared" si="38"/>
        <v>0</v>
      </c>
    </row>
    <row r="316" spans="2:7">
      <c r="B316" s="251">
        <f t="shared" si="40"/>
        <v>271</v>
      </c>
      <c r="C316" s="264" t="s">
        <v>545</v>
      </c>
      <c r="D316" s="252" t="s">
        <v>228</v>
      </c>
      <c r="E316" s="254">
        <v>4</v>
      </c>
      <c r="F316" s="254"/>
      <c r="G316" s="255">
        <f t="shared" si="38"/>
        <v>0</v>
      </c>
    </row>
    <row r="317" spans="2:7">
      <c r="B317" s="251">
        <f t="shared" si="40"/>
        <v>272</v>
      </c>
      <c r="C317" s="264" t="s">
        <v>536</v>
      </c>
      <c r="D317" s="252" t="s">
        <v>228</v>
      </c>
      <c r="E317" s="254">
        <v>1</v>
      </c>
      <c r="F317" s="254"/>
      <c r="G317" s="255">
        <f t="shared" si="38"/>
        <v>0</v>
      </c>
    </row>
    <row r="318" spans="2:7">
      <c r="B318" s="251">
        <f t="shared" si="40"/>
        <v>273</v>
      </c>
      <c r="C318" s="264" t="s">
        <v>535</v>
      </c>
      <c r="D318" s="252" t="s">
        <v>228</v>
      </c>
      <c r="E318" s="254">
        <v>20</v>
      </c>
      <c r="F318" s="254"/>
      <c r="G318" s="255">
        <f t="shared" si="38"/>
        <v>0</v>
      </c>
    </row>
    <row r="319" spans="2:7">
      <c r="B319" s="251">
        <f t="shared" si="40"/>
        <v>274</v>
      </c>
      <c r="C319" s="264" t="s">
        <v>546</v>
      </c>
      <c r="D319" s="252" t="s">
        <v>234</v>
      </c>
      <c r="E319" s="254">
        <v>1.89</v>
      </c>
      <c r="F319" s="254"/>
      <c r="G319" s="255">
        <f t="shared" si="38"/>
        <v>0</v>
      </c>
    </row>
    <row r="320" spans="2:7">
      <c r="B320" s="251">
        <f t="shared" si="40"/>
        <v>275</v>
      </c>
      <c r="C320" s="264" t="s">
        <v>537</v>
      </c>
      <c r="D320" s="252" t="s">
        <v>228</v>
      </c>
      <c r="E320" s="254">
        <v>102</v>
      </c>
      <c r="F320" s="254"/>
      <c r="G320" s="255">
        <f t="shared" si="38"/>
        <v>0</v>
      </c>
    </row>
    <row r="321" spans="2:7">
      <c r="B321" s="251">
        <f t="shared" si="40"/>
        <v>276</v>
      </c>
      <c r="C321" s="264" t="s">
        <v>547</v>
      </c>
      <c r="D321" s="252" t="s">
        <v>228</v>
      </c>
      <c r="E321" s="254">
        <v>85</v>
      </c>
      <c r="F321" s="254"/>
      <c r="G321" s="255">
        <f t="shared" si="38"/>
        <v>0</v>
      </c>
    </row>
    <row r="322" spans="2:7">
      <c r="B322" s="251">
        <f t="shared" si="40"/>
        <v>277</v>
      </c>
      <c r="C322" s="264" t="s">
        <v>548</v>
      </c>
      <c r="D322" s="252" t="s">
        <v>228</v>
      </c>
      <c r="E322" s="254">
        <v>97</v>
      </c>
      <c r="F322" s="254"/>
      <c r="G322" s="255">
        <f t="shared" si="38"/>
        <v>0</v>
      </c>
    </row>
    <row r="323" spans="2:7">
      <c r="B323" s="251">
        <f t="shared" si="40"/>
        <v>278</v>
      </c>
      <c r="C323" s="264" t="s">
        <v>549</v>
      </c>
      <c r="D323" s="252" t="s">
        <v>228</v>
      </c>
      <c r="E323" s="254">
        <v>61</v>
      </c>
      <c r="F323" s="254"/>
      <c r="G323" s="255">
        <f t="shared" si="38"/>
        <v>0</v>
      </c>
    </row>
    <row r="324" spans="2:7">
      <c r="B324" s="251">
        <f t="shared" si="40"/>
        <v>279</v>
      </c>
      <c r="C324" s="264" t="s">
        <v>550</v>
      </c>
      <c r="D324" s="252" t="s">
        <v>228</v>
      </c>
      <c r="E324" s="254">
        <v>1</v>
      </c>
      <c r="F324" s="254"/>
      <c r="G324" s="255">
        <f t="shared" si="38"/>
        <v>0</v>
      </c>
    </row>
    <row r="325" spans="2:7">
      <c r="B325" s="251"/>
      <c r="C325" s="265" t="s">
        <v>551</v>
      </c>
      <c r="D325" s="252"/>
      <c r="E325" s="254"/>
      <c r="F325" s="254"/>
      <c r="G325" s="255">
        <f t="shared" si="38"/>
        <v>0</v>
      </c>
    </row>
    <row r="326" spans="2:7">
      <c r="B326" s="251">
        <f>+B324+1</f>
        <v>280</v>
      </c>
      <c r="C326" s="264" t="s">
        <v>553</v>
      </c>
      <c r="D326" s="252" t="s">
        <v>228</v>
      </c>
      <c r="E326" s="254">
        <v>1</v>
      </c>
      <c r="F326" s="254"/>
      <c r="G326" s="255">
        <f t="shared" si="38"/>
        <v>0</v>
      </c>
    </row>
    <row r="327" spans="2:7">
      <c r="B327" s="251">
        <f>+B326+1</f>
        <v>281</v>
      </c>
      <c r="C327" s="264" t="s">
        <v>555</v>
      </c>
      <c r="D327" s="252" t="s">
        <v>228</v>
      </c>
      <c r="E327" s="254">
        <v>1</v>
      </c>
      <c r="F327" s="254"/>
      <c r="G327" s="255">
        <f t="shared" si="38"/>
        <v>0</v>
      </c>
    </row>
    <row r="328" spans="2:7">
      <c r="B328" s="251">
        <f t="shared" ref="B328:B336" si="41">+B327+1</f>
        <v>282</v>
      </c>
      <c r="C328" s="264" t="s">
        <v>557</v>
      </c>
      <c r="D328" s="252" t="s">
        <v>228</v>
      </c>
      <c r="E328" s="254">
        <v>4</v>
      </c>
      <c r="F328" s="254"/>
      <c r="G328" s="255">
        <f t="shared" ref="G328:G352" si="42">E328*F328</f>
        <v>0</v>
      </c>
    </row>
    <row r="329" spans="2:7">
      <c r="B329" s="251">
        <f t="shared" si="41"/>
        <v>283</v>
      </c>
      <c r="C329" s="264" t="s">
        <v>559</v>
      </c>
      <c r="D329" s="252" t="s">
        <v>228</v>
      </c>
      <c r="E329" s="254">
        <v>3</v>
      </c>
      <c r="F329" s="254"/>
      <c r="G329" s="255">
        <f t="shared" si="42"/>
        <v>0</v>
      </c>
    </row>
    <row r="330" spans="2:7">
      <c r="B330" s="251">
        <f t="shared" si="41"/>
        <v>284</v>
      </c>
      <c r="C330" s="264" t="s">
        <v>561</v>
      </c>
      <c r="D330" s="252" t="s">
        <v>228</v>
      </c>
      <c r="E330" s="254">
        <v>1</v>
      </c>
      <c r="F330" s="254"/>
      <c r="G330" s="255">
        <f t="shared" si="42"/>
        <v>0</v>
      </c>
    </row>
    <row r="331" spans="2:7">
      <c r="B331" s="251">
        <f t="shared" si="41"/>
        <v>285</v>
      </c>
      <c r="C331" s="264" t="s">
        <v>563</v>
      </c>
      <c r="D331" s="252" t="s">
        <v>228</v>
      </c>
      <c r="E331" s="254">
        <v>1</v>
      </c>
      <c r="F331" s="254"/>
      <c r="G331" s="255">
        <f t="shared" si="42"/>
        <v>0</v>
      </c>
    </row>
    <row r="332" spans="2:7">
      <c r="B332" s="251">
        <f t="shared" si="41"/>
        <v>286</v>
      </c>
      <c r="C332" s="264" t="s">
        <v>565</v>
      </c>
      <c r="D332" s="252" t="s">
        <v>228</v>
      </c>
      <c r="E332" s="254">
        <v>1</v>
      </c>
      <c r="F332" s="254"/>
      <c r="G332" s="255">
        <f t="shared" si="42"/>
        <v>0</v>
      </c>
    </row>
    <row r="333" spans="2:7">
      <c r="B333" s="251">
        <f t="shared" si="41"/>
        <v>287</v>
      </c>
      <c r="C333" s="264" t="s">
        <v>567</v>
      </c>
      <c r="D333" s="252" t="s">
        <v>228</v>
      </c>
      <c r="E333" s="254">
        <v>1</v>
      </c>
      <c r="F333" s="254"/>
      <c r="G333" s="255">
        <f t="shared" si="42"/>
        <v>0</v>
      </c>
    </row>
    <row r="334" spans="2:7">
      <c r="B334" s="251">
        <f t="shared" si="41"/>
        <v>288</v>
      </c>
      <c r="C334" s="264" t="s">
        <v>569</v>
      </c>
      <c r="D334" s="252" t="s">
        <v>228</v>
      </c>
      <c r="E334" s="254">
        <v>1</v>
      </c>
      <c r="F334" s="254"/>
      <c r="G334" s="255">
        <f t="shared" si="42"/>
        <v>0</v>
      </c>
    </row>
    <row r="335" spans="2:7">
      <c r="B335" s="251">
        <f t="shared" si="41"/>
        <v>289</v>
      </c>
      <c r="C335" s="264" t="s">
        <v>571</v>
      </c>
      <c r="D335" s="252" t="s">
        <v>228</v>
      </c>
      <c r="E335" s="254">
        <v>4</v>
      </c>
      <c r="F335" s="254"/>
      <c r="G335" s="255">
        <f t="shared" si="42"/>
        <v>0</v>
      </c>
    </row>
    <row r="336" spans="2:7">
      <c r="B336" s="251">
        <f t="shared" si="41"/>
        <v>290</v>
      </c>
      <c r="C336" s="264" t="s">
        <v>573</v>
      </c>
      <c r="D336" s="252" t="s">
        <v>228</v>
      </c>
      <c r="E336" s="254">
        <v>1</v>
      </c>
      <c r="F336" s="254"/>
      <c r="G336" s="255">
        <f t="shared" si="42"/>
        <v>0</v>
      </c>
    </row>
    <row r="337" spans="2:7">
      <c r="B337" s="251"/>
      <c r="C337" s="265" t="s">
        <v>574</v>
      </c>
      <c r="D337" s="252"/>
      <c r="E337" s="254"/>
      <c r="F337" s="254"/>
      <c r="G337" s="255">
        <f t="shared" si="42"/>
        <v>0</v>
      </c>
    </row>
    <row r="338" spans="2:7">
      <c r="B338" s="251">
        <f>+B336+1</f>
        <v>291</v>
      </c>
      <c r="C338" s="264" t="s">
        <v>576</v>
      </c>
      <c r="D338" s="252" t="s">
        <v>228</v>
      </c>
      <c r="E338" s="254">
        <v>1</v>
      </c>
      <c r="F338" s="254"/>
      <c r="G338" s="255">
        <f t="shared" si="42"/>
        <v>0</v>
      </c>
    </row>
    <row r="339" spans="2:7">
      <c r="B339" s="251">
        <f>+B338+1</f>
        <v>292</v>
      </c>
      <c r="C339" s="264" t="s">
        <v>559</v>
      </c>
      <c r="D339" s="252" t="s">
        <v>228</v>
      </c>
      <c r="E339" s="254">
        <v>3</v>
      </c>
      <c r="F339" s="254"/>
      <c r="G339" s="255">
        <f t="shared" si="42"/>
        <v>0</v>
      </c>
    </row>
    <row r="340" spans="2:7">
      <c r="B340" s="251">
        <f t="shared" ref="B340:B352" si="43">+B339+1</f>
        <v>293</v>
      </c>
      <c r="C340" s="264" t="s">
        <v>579</v>
      </c>
      <c r="D340" s="252" t="s">
        <v>228</v>
      </c>
      <c r="E340" s="254">
        <v>3</v>
      </c>
      <c r="F340" s="254"/>
      <c r="G340" s="255">
        <f t="shared" si="42"/>
        <v>0</v>
      </c>
    </row>
    <row r="341" spans="2:7">
      <c r="B341" s="251">
        <f t="shared" si="43"/>
        <v>294</v>
      </c>
      <c r="C341" s="264" t="s">
        <v>581</v>
      </c>
      <c r="D341" s="252" t="s">
        <v>228</v>
      </c>
      <c r="E341" s="254">
        <v>1</v>
      </c>
      <c r="F341" s="254"/>
      <c r="G341" s="255">
        <f t="shared" si="42"/>
        <v>0</v>
      </c>
    </row>
    <row r="342" spans="2:7">
      <c r="B342" s="251">
        <f t="shared" si="43"/>
        <v>295</v>
      </c>
      <c r="C342" s="264" t="s">
        <v>553</v>
      </c>
      <c r="D342" s="252" t="s">
        <v>228</v>
      </c>
      <c r="E342" s="254">
        <v>1</v>
      </c>
      <c r="F342" s="254"/>
      <c r="G342" s="255">
        <f t="shared" si="42"/>
        <v>0</v>
      </c>
    </row>
    <row r="343" spans="2:7">
      <c r="B343" s="251">
        <f t="shared" si="43"/>
        <v>296</v>
      </c>
      <c r="C343" s="264" t="s">
        <v>584</v>
      </c>
      <c r="D343" s="252" t="s">
        <v>228</v>
      </c>
      <c r="E343" s="254">
        <v>1</v>
      </c>
      <c r="F343" s="254"/>
      <c r="G343" s="255">
        <f t="shared" si="42"/>
        <v>0</v>
      </c>
    </row>
    <row r="344" spans="2:7">
      <c r="B344" s="251">
        <f t="shared" si="43"/>
        <v>297</v>
      </c>
      <c r="C344" s="264" t="s">
        <v>586</v>
      </c>
      <c r="D344" s="252" t="s">
        <v>228</v>
      </c>
      <c r="E344" s="254">
        <v>4</v>
      </c>
      <c r="F344" s="254"/>
      <c r="G344" s="255">
        <f t="shared" si="42"/>
        <v>0</v>
      </c>
    </row>
    <row r="345" spans="2:7">
      <c r="B345" s="251">
        <f t="shared" si="43"/>
        <v>298</v>
      </c>
      <c r="C345" s="264" t="s">
        <v>588</v>
      </c>
      <c r="D345" s="252" t="s">
        <v>228</v>
      </c>
      <c r="E345" s="254">
        <v>2</v>
      </c>
      <c r="F345" s="254"/>
      <c r="G345" s="255">
        <f t="shared" si="42"/>
        <v>0</v>
      </c>
    </row>
    <row r="346" spans="2:7">
      <c r="B346" s="251">
        <f t="shared" si="43"/>
        <v>299</v>
      </c>
      <c r="C346" s="264" t="s">
        <v>590</v>
      </c>
      <c r="D346" s="252" t="s">
        <v>228</v>
      </c>
      <c r="E346" s="254">
        <v>2</v>
      </c>
      <c r="F346" s="254"/>
      <c r="G346" s="255">
        <f t="shared" si="42"/>
        <v>0</v>
      </c>
    </row>
    <row r="347" spans="2:7">
      <c r="B347" s="251">
        <f t="shared" si="43"/>
        <v>300</v>
      </c>
      <c r="C347" s="264" t="s">
        <v>565</v>
      </c>
      <c r="D347" s="252" t="s">
        <v>228</v>
      </c>
      <c r="E347" s="254">
        <v>1</v>
      </c>
      <c r="F347" s="254"/>
      <c r="G347" s="255">
        <f t="shared" si="42"/>
        <v>0</v>
      </c>
    </row>
    <row r="348" spans="2:7">
      <c r="B348" s="251">
        <f t="shared" si="43"/>
        <v>301</v>
      </c>
      <c r="C348" s="264" t="s">
        <v>567</v>
      </c>
      <c r="D348" s="252" t="s">
        <v>228</v>
      </c>
      <c r="E348" s="254">
        <v>1</v>
      </c>
      <c r="F348" s="254"/>
      <c r="G348" s="255">
        <f t="shared" si="42"/>
        <v>0</v>
      </c>
    </row>
    <row r="349" spans="2:7">
      <c r="B349" s="251">
        <f t="shared" si="43"/>
        <v>302</v>
      </c>
      <c r="C349" s="264" t="s">
        <v>569</v>
      </c>
      <c r="D349" s="252" t="s">
        <v>228</v>
      </c>
      <c r="E349" s="254">
        <v>1</v>
      </c>
      <c r="F349" s="254"/>
      <c r="G349" s="255">
        <f t="shared" si="42"/>
        <v>0</v>
      </c>
    </row>
    <row r="350" spans="2:7">
      <c r="B350" s="251">
        <f t="shared" si="43"/>
        <v>303</v>
      </c>
      <c r="C350" s="264" t="s">
        <v>595</v>
      </c>
      <c r="D350" s="252" t="s">
        <v>228</v>
      </c>
      <c r="E350" s="254">
        <v>1</v>
      </c>
      <c r="F350" s="254"/>
      <c r="G350" s="255">
        <f t="shared" si="42"/>
        <v>0</v>
      </c>
    </row>
    <row r="351" spans="2:7">
      <c r="B351" s="251">
        <f t="shared" si="43"/>
        <v>304</v>
      </c>
      <c r="C351" s="264" t="s">
        <v>597</v>
      </c>
      <c r="D351" s="252" t="s">
        <v>228</v>
      </c>
      <c r="E351" s="254">
        <v>6</v>
      </c>
      <c r="F351" s="254"/>
      <c r="G351" s="255">
        <f t="shared" si="42"/>
        <v>0</v>
      </c>
    </row>
    <row r="352" spans="2:7">
      <c r="B352" s="251">
        <f t="shared" si="43"/>
        <v>305</v>
      </c>
      <c r="C352" s="264" t="s">
        <v>573</v>
      </c>
      <c r="D352" s="252" t="s">
        <v>228</v>
      </c>
      <c r="E352" s="254">
        <v>1</v>
      </c>
      <c r="F352" s="254"/>
      <c r="G352" s="255">
        <f t="shared" si="42"/>
        <v>0</v>
      </c>
    </row>
    <row r="353" spans="2:7">
      <c r="B353" s="251"/>
      <c r="C353" s="265" t="s">
        <v>599</v>
      </c>
      <c r="D353" s="252"/>
      <c r="E353" s="254"/>
      <c r="F353" s="254"/>
      <c r="G353" s="255"/>
    </row>
    <row r="354" spans="2:7">
      <c r="B354" s="251">
        <f>+B352+1</f>
        <v>306</v>
      </c>
      <c r="C354" s="264" t="s">
        <v>601</v>
      </c>
      <c r="D354" s="252" t="s">
        <v>228</v>
      </c>
      <c r="E354" s="254">
        <v>1</v>
      </c>
      <c r="F354" s="254"/>
      <c r="G354" s="255">
        <f t="shared" ref="G354:G360" si="44">E354*F354</f>
        <v>0</v>
      </c>
    </row>
    <row r="355" spans="2:7">
      <c r="B355" s="251">
        <f>+B354+1</f>
        <v>307</v>
      </c>
      <c r="C355" s="264" t="s">
        <v>603</v>
      </c>
      <c r="D355" s="252" t="s">
        <v>228</v>
      </c>
      <c r="E355" s="254">
        <v>2</v>
      </c>
      <c r="F355" s="254"/>
      <c r="G355" s="255">
        <f t="shared" si="44"/>
        <v>0</v>
      </c>
    </row>
    <row r="356" spans="2:7">
      <c r="B356" s="251">
        <f t="shared" ref="B356:B371" si="45">+B355+1</f>
        <v>308</v>
      </c>
      <c r="C356" s="264" t="s">
        <v>559</v>
      </c>
      <c r="D356" s="252" t="s">
        <v>228</v>
      </c>
      <c r="E356" s="254">
        <v>1</v>
      </c>
      <c r="F356" s="254"/>
      <c r="G356" s="255">
        <f t="shared" si="44"/>
        <v>0</v>
      </c>
    </row>
    <row r="357" spans="2:7">
      <c r="B357" s="251">
        <f t="shared" si="45"/>
        <v>309</v>
      </c>
      <c r="C357" s="264" t="s">
        <v>563</v>
      </c>
      <c r="D357" s="252" t="s">
        <v>228</v>
      </c>
      <c r="E357" s="254">
        <v>1</v>
      </c>
      <c r="F357" s="254"/>
      <c r="G357" s="255">
        <f t="shared" si="44"/>
        <v>0</v>
      </c>
    </row>
    <row r="358" spans="2:7">
      <c r="B358" s="251">
        <f t="shared" si="45"/>
        <v>310</v>
      </c>
      <c r="C358" s="264" t="s">
        <v>565</v>
      </c>
      <c r="D358" s="252" t="s">
        <v>228</v>
      </c>
      <c r="E358" s="254">
        <v>1</v>
      </c>
      <c r="F358" s="254"/>
      <c r="G358" s="255">
        <f t="shared" si="44"/>
        <v>0</v>
      </c>
    </row>
    <row r="359" spans="2:7">
      <c r="B359" s="251">
        <f t="shared" si="45"/>
        <v>311</v>
      </c>
      <c r="C359" s="264" t="s">
        <v>608</v>
      </c>
      <c r="D359" s="252" t="s">
        <v>228</v>
      </c>
      <c r="E359" s="254">
        <v>1</v>
      </c>
      <c r="F359" s="254"/>
      <c r="G359" s="255">
        <f t="shared" si="44"/>
        <v>0</v>
      </c>
    </row>
    <row r="360" spans="2:7">
      <c r="B360" s="251">
        <f t="shared" si="45"/>
        <v>312</v>
      </c>
      <c r="C360" s="264" t="s">
        <v>610</v>
      </c>
      <c r="D360" s="252" t="s">
        <v>228</v>
      </c>
      <c r="E360" s="254">
        <v>2</v>
      </c>
      <c r="F360" s="254"/>
      <c r="G360" s="255">
        <f t="shared" si="44"/>
        <v>0</v>
      </c>
    </row>
    <row r="361" spans="2:7">
      <c r="B361" s="251"/>
      <c r="C361" s="265" t="s">
        <v>611</v>
      </c>
      <c r="D361" s="252"/>
      <c r="E361" s="254"/>
      <c r="F361" s="254"/>
      <c r="G361" s="255"/>
    </row>
    <row r="362" spans="2:7">
      <c r="B362" s="251">
        <f>+B360+1</f>
        <v>313</v>
      </c>
      <c r="C362" s="264" t="s">
        <v>613</v>
      </c>
      <c r="D362" s="252" t="s">
        <v>228</v>
      </c>
      <c r="E362" s="254">
        <v>1</v>
      </c>
      <c r="F362" s="254"/>
      <c r="G362" s="255">
        <f t="shared" ref="G362:G391" si="46">E362*F362</f>
        <v>0</v>
      </c>
    </row>
    <row r="363" spans="2:7">
      <c r="B363" s="251">
        <f>+B362+1</f>
        <v>314</v>
      </c>
      <c r="C363" s="264" t="s">
        <v>601</v>
      </c>
      <c r="D363" s="252" t="s">
        <v>228</v>
      </c>
      <c r="E363" s="254">
        <v>1</v>
      </c>
      <c r="F363" s="254"/>
      <c r="G363" s="255">
        <f t="shared" si="46"/>
        <v>0</v>
      </c>
    </row>
    <row r="364" spans="2:7">
      <c r="B364" s="251">
        <f t="shared" si="45"/>
        <v>315</v>
      </c>
      <c r="C364" s="264" t="s">
        <v>603</v>
      </c>
      <c r="D364" s="252" t="s">
        <v>228</v>
      </c>
      <c r="E364" s="254">
        <v>2</v>
      </c>
      <c r="F364" s="254"/>
      <c r="G364" s="255">
        <f t="shared" si="46"/>
        <v>0</v>
      </c>
    </row>
    <row r="365" spans="2:7">
      <c r="B365" s="251">
        <f t="shared" si="45"/>
        <v>316</v>
      </c>
      <c r="C365" s="264" t="s">
        <v>617</v>
      </c>
      <c r="D365" s="252" t="s">
        <v>228</v>
      </c>
      <c r="E365" s="254">
        <v>3</v>
      </c>
      <c r="F365" s="254"/>
      <c r="G365" s="255">
        <f t="shared" si="46"/>
        <v>0</v>
      </c>
    </row>
    <row r="366" spans="2:7">
      <c r="B366" s="251">
        <f t="shared" si="45"/>
        <v>317</v>
      </c>
      <c r="C366" s="264" t="s">
        <v>619</v>
      </c>
      <c r="D366" s="252" t="s">
        <v>228</v>
      </c>
      <c r="E366" s="254">
        <v>1</v>
      </c>
      <c r="F366" s="254"/>
      <c r="G366" s="255">
        <f t="shared" si="46"/>
        <v>0</v>
      </c>
    </row>
    <row r="367" spans="2:7">
      <c r="B367" s="251">
        <f t="shared" si="45"/>
        <v>318</v>
      </c>
      <c r="C367" s="264" t="s">
        <v>563</v>
      </c>
      <c r="D367" s="252" t="s">
        <v>228</v>
      </c>
      <c r="E367" s="254">
        <v>1</v>
      </c>
      <c r="F367" s="254"/>
      <c r="G367" s="255">
        <f t="shared" si="46"/>
        <v>0</v>
      </c>
    </row>
    <row r="368" spans="2:7">
      <c r="B368" s="251">
        <f t="shared" si="45"/>
        <v>319</v>
      </c>
      <c r="C368" s="264" t="s">
        <v>565</v>
      </c>
      <c r="D368" s="252" t="s">
        <v>228</v>
      </c>
      <c r="E368" s="254">
        <v>1</v>
      </c>
      <c r="F368" s="254"/>
      <c r="G368" s="255">
        <f t="shared" si="46"/>
        <v>0</v>
      </c>
    </row>
    <row r="369" spans="2:7">
      <c r="B369" s="251">
        <f t="shared" si="45"/>
        <v>320</v>
      </c>
      <c r="C369" s="264" t="s">
        <v>608</v>
      </c>
      <c r="D369" s="252" t="s">
        <v>228</v>
      </c>
      <c r="E369" s="254">
        <v>1</v>
      </c>
      <c r="F369" s="254"/>
      <c r="G369" s="255">
        <f t="shared" si="46"/>
        <v>0</v>
      </c>
    </row>
    <row r="370" spans="2:7">
      <c r="B370" s="251">
        <f t="shared" si="45"/>
        <v>321</v>
      </c>
      <c r="C370" s="264" t="s">
        <v>610</v>
      </c>
      <c r="D370" s="252" t="s">
        <v>228</v>
      </c>
      <c r="E370" s="254">
        <v>2</v>
      </c>
      <c r="F370" s="254"/>
      <c r="G370" s="255">
        <f t="shared" si="46"/>
        <v>0</v>
      </c>
    </row>
    <row r="371" spans="2:7">
      <c r="B371" s="251">
        <f t="shared" si="45"/>
        <v>322</v>
      </c>
      <c r="C371" s="264" t="s">
        <v>625</v>
      </c>
      <c r="D371" s="252" t="s">
        <v>228</v>
      </c>
      <c r="E371" s="254">
        <v>3</v>
      </c>
      <c r="F371" s="254"/>
      <c r="G371" s="255">
        <f t="shared" si="46"/>
        <v>0</v>
      </c>
    </row>
    <row r="372" spans="2:7">
      <c r="B372" s="251"/>
      <c r="C372" s="265" t="s">
        <v>626</v>
      </c>
      <c r="D372" s="252"/>
      <c r="E372" s="254"/>
      <c r="F372" s="254"/>
      <c r="G372" s="255">
        <f t="shared" si="46"/>
        <v>0</v>
      </c>
    </row>
    <row r="373" spans="2:7">
      <c r="B373" s="251">
        <f>+B371+1</f>
        <v>323</v>
      </c>
      <c r="C373" s="264" t="s">
        <v>628</v>
      </c>
      <c r="D373" s="252" t="s">
        <v>228</v>
      </c>
      <c r="E373" s="254">
        <v>1</v>
      </c>
      <c r="F373" s="254"/>
      <c r="G373" s="255">
        <f t="shared" si="46"/>
        <v>0</v>
      </c>
    </row>
    <row r="374" spans="2:7">
      <c r="B374" s="251">
        <f>+B373+1</f>
        <v>324</v>
      </c>
      <c r="C374" s="264" t="s">
        <v>630</v>
      </c>
      <c r="D374" s="252" t="s">
        <v>228</v>
      </c>
      <c r="E374" s="254">
        <v>1</v>
      </c>
      <c r="F374" s="254"/>
      <c r="G374" s="255">
        <f t="shared" si="46"/>
        <v>0</v>
      </c>
    </row>
    <row r="375" spans="2:7">
      <c r="B375" s="251">
        <f t="shared" ref="B375:B391" si="47">+B374+1</f>
        <v>325</v>
      </c>
      <c r="C375" s="264" t="s">
        <v>632</v>
      </c>
      <c r="D375" s="252" t="s">
        <v>228</v>
      </c>
      <c r="E375" s="254">
        <v>2</v>
      </c>
      <c r="F375" s="254"/>
      <c r="G375" s="255">
        <f t="shared" si="46"/>
        <v>0</v>
      </c>
    </row>
    <row r="376" spans="2:7">
      <c r="B376" s="251">
        <f t="shared" si="47"/>
        <v>326</v>
      </c>
      <c r="C376" s="264" t="s">
        <v>634</v>
      </c>
      <c r="D376" s="252" t="s">
        <v>228</v>
      </c>
      <c r="E376" s="254">
        <v>1</v>
      </c>
      <c r="F376" s="254"/>
      <c r="G376" s="255">
        <f t="shared" si="46"/>
        <v>0</v>
      </c>
    </row>
    <row r="377" spans="2:7">
      <c r="B377" s="251">
        <f t="shared" si="47"/>
        <v>327</v>
      </c>
      <c r="C377" s="264" t="s">
        <v>636</v>
      </c>
      <c r="D377" s="252" t="s">
        <v>228</v>
      </c>
      <c r="E377" s="254">
        <v>1</v>
      </c>
      <c r="F377" s="254"/>
      <c r="G377" s="255">
        <f t="shared" si="46"/>
        <v>0</v>
      </c>
    </row>
    <row r="378" spans="2:7">
      <c r="B378" s="251">
        <f t="shared" si="47"/>
        <v>328</v>
      </c>
      <c r="C378" s="264" t="s">
        <v>579</v>
      </c>
      <c r="D378" s="252" t="s">
        <v>228</v>
      </c>
      <c r="E378" s="254">
        <v>1</v>
      </c>
      <c r="F378" s="254"/>
      <c r="G378" s="255">
        <f t="shared" si="46"/>
        <v>0</v>
      </c>
    </row>
    <row r="379" spans="2:7">
      <c r="B379" s="251">
        <f t="shared" si="47"/>
        <v>329</v>
      </c>
      <c r="C379" s="264" t="s">
        <v>639</v>
      </c>
      <c r="D379" s="252" t="s">
        <v>228</v>
      </c>
      <c r="E379" s="254">
        <v>1</v>
      </c>
      <c r="F379" s="254"/>
      <c r="G379" s="255">
        <f t="shared" si="46"/>
        <v>0</v>
      </c>
    </row>
    <row r="380" spans="2:7">
      <c r="B380" s="251">
        <f t="shared" si="47"/>
        <v>330</v>
      </c>
      <c r="C380" s="264" t="s">
        <v>581</v>
      </c>
      <c r="D380" s="252" t="s">
        <v>228</v>
      </c>
      <c r="E380" s="254">
        <v>3</v>
      </c>
      <c r="F380" s="254"/>
      <c r="G380" s="255">
        <f t="shared" si="46"/>
        <v>0</v>
      </c>
    </row>
    <row r="381" spans="2:7">
      <c r="B381" s="251">
        <f t="shared" si="47"/>
        <v>331</v>
      </c>
      <c r="C381" s="264" t="s">
        <v>642</v>
      </c>
      <c r="D381" s="252" t="s">
        <v>228</v>
      </c>
      <c r="E381" s="254">
        <v>6</v>
      </c>
      <c r="F381" s="254"/>
      <c r="G381" s="255">
        <f t="shared" si="46"/>
        <v>0</v>
      </c>
    </row>
    <row r="382" spans="2:7">
      <c r="B382" s="251">
        <f t="shared" si="47"/>
        <v>332</v>
      </c>
      <c r="C382" s="264" t="s">
        <v>642</v>
      </c>
      <c r="D382" s="252" t="s">
        <v>228</v>
      </c>
      <c r="E382" s="254">
        <v>1</v>
      </c>
      <c r="F382" s="254"/>
      <c r="G382" s="255">
        <f t="shared" si="46"/>
        <v>0</v>
      </c>
    </row>
    <row r="383" spans="2:7">
      <c r="B383" s="251">
        <f t="shared" si="47"/>
        <v>333</v>
      </c>
      <c r="C383" s="264" t="s">
        <v>645</v>
      </c>
      <c r="D383" s="252" t="s">
        <v>228</v>
      </c>
      <c r="E383" s="254">
        <v>1</v>
      </c>
      <c r="F383" s="254"/>
      <c r="G383" s="255">
        <f t="shared" si="46"/>
        <v>0</v>
      </c>
    </row>
    <row r="384" spans="2:7">
      <c r="B384" s="251">
        <f t="shared" si="47"/>
        <v>334</v>
      </c>
      <c r="C384" s="264" t="s">
        <v>603</v>
      </c>
      <c r="D384" s="252" t="s">
        <v>228</v>
      </c>
      <c r="E384" s="254">
        <v>60</v>
      </c>
      <c r="F384" s="254"/>
      <c r="G384" s="255">
        <f t="shared" si="46"/>
        <v>0</v>
      </c>
    </row>
    <row r="385" spans="2:7">
      <c r="B385" s="251">
        <f t="shared" si="47"/>
        <v>335</v>
      </c>
      <c r="C385" s="264" t="s">
        <v>648</v>
      </c>
      <c r="D385" s="252" t="s">
        <v>228</v>
      </c>
      <c r="E385" s="254">
        <v>10</v>
      </c>
      <c r="F385" s="254"/>
      <c r="G385" s="255">
        <f t="shared" si="46"/>
        <v>0</v>
      </c>
    </row>
    <row r="386" spans="2:7">
      <c r="B386" s="251">
        <f t="shared" si="47"/>
        <v>336</v>
      </c>
      <c r="C386" s="264" t="s">
        <v>650</v>
      </c>
      <c r="D386" s="252" t="s">
        <v>228</v>
      </c>
      <c r="E386" s="254">
        <v>8</v>
      </c>
      <c r="F386" s="254"/>
      <c r="G386" s="255">
        <f t="shared" si="46"/>
        <v>0</v>
      </c>
    </row>
    <row r="387" spans="2:7">
      <c r="B387" s="251">
        <f t="shared" si="47"/>
        <v>337</v>
      </c>
      <c r="C387" s="264" t="s">
        <v>652</v>
      </c>
      <c r="D387" s="252" t="s">
        <v>228</v>
      </c>
      <c r="E387" s="254">
        <v>7</v>
      </c>
      <c r="F387" s="254"/>
      <c r="G387" s="255">
        <f t="shared" si="46"/>
        <v>0</v>
      </c>
    </row>
    <row r="388" spans="2:7">
      <c r="B388" s="251">
        <f t="shared" si="47"/>
        <v>338</v>
      </c>
      <c r="C388" s="264" t="s">
        <v>654</v>
      </c>
      <c r="D388" s="252" t="s">
        <v>228</v>
      </c>
      <c r="E388" s="254">
        <v>15</v>
      </c>
      <c r="F388" s="254"/>
      <c r="G388" s="255">
        <f t="shared" si="46"/>
        <v>0</v>
      </c>
    </row>
    <row r="389" spans="2:7">
      <c r="B389" s="251">
        <f t="shared" si="47"/>
        <v>339</v>
      </c>
      <c r="C389" s="264" t="s">
        <v>610</v>
      </c>
      <c r="D389" s="252" t="s">
        <v>228</v>
      </c>
      <c r="E389" s="254">
        <v>60</v>
      </c>
      <c r="F389" s="254"/>
      <c r="G389" s="255">
        <f t="shared" si="46"/>
        <v>0</v>
      </c>
    </row>
    <row r="390" spans="2:7">
      <c r="B390" s="251">
        <f t="shared" si="47"/>
        <v>340</v>
      </c>
      <c r="C390" s="264" t="s">
        <v>657</v>
      </c>
      <c r="D390" s="252" t="s">
        <v>228</v>
      </c>
      <c r="E390" s="254">
        <v>10</v>
      </c>
      <c r="F390" s="254"/>
      <c r="G390" s="255">
        <f t="shared" si="46"/>
        <v>0</v>
      </c>
    </row>
    <row r="391" spans="2:7">
      <c r="B391" s="251">
        <f t="shared" si="47"/>
        <v>341</v>
      </c>
      <c r="C391" s="264" t="s">
        <v>659</v>
      </c>
      <c r="D391" s="252" t="s">
        <v>228</v>
      </c>
      <c r="E391" s="254">
        <v>7</v>
      </c>
      <c r="F391" s="254"/>
      <c r="G391" s="255">
        <f t="shared" si="46"/>
        <v>0</v>
      </c>
    </row>
    <row r="392" spans="2:7">
      <c r="B392" s="271"/>
      <c r="C392" s="272"/>
      <c r="D392" s="308" t="s">
        <v>327</v>
      </c>
      <c r="E392" s="308"/>
      <c r="F392" s="308"/>
      <c r="G392" s="273">
        <f>SUM(G266:G391)</f>
        <v>0</v>
      </c>
    </row>
  </sheetData>
  <mergeCells count="6">
    <mergeCell ref="D392:F392"/>
    <mergeCell ref="D117:F117"/>
    <mergeCell ref="B1:G1"/>
    <mergeCell ref="B74:G74"/>
    <mergeCell ref="B86:G86"/>
    <mergeCell ref="B95:G95"/>
  </mergeCells>
  <printOptions horizontalCentered="1" verticalCentered="1"/>
  <pageMargins left="0.78740157480314965" right="0.59055118110236227" top="0.78740157480314965" bottom="0.78740157480314965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1:H106"/>
  <sheetViews>
    <sheetView topLeftCell="A91" workbookViewId="0">
      <selection activeCell="B4" sqref="B4:H105"/>
    </sheetView>
  </sheetViews>
  <sheetFormatPr baseColWidth="10" defaultColWidth="11.42578125" defaultRowHeight="12.75"/>
  <cols>
    <col min="1" max="1" width="1.7109375" style="154" customWidth="1"/>
    <col min="2" max="2" width="5.7109375" style="174" customWidth="1"/>
    <col min="3" max="3" width="8.7109375" style="174" customWidth="1"/>
    <col min="4" max="4" width="40.7109375" style="154" customWidth="1"/>
    <col min="5" max="5" width="7.7109375" style="154" customWidth="1"/>
    <col min="6" max="8" width="10.7109375" style="154" customWidth="1"/>
    <col min="9" max="250" width="11.42578125" style="154"/>
    <col min="251" max="251" width="5.7109375" style="154" customWidth="1"/>
    <col min="252" max="252" width="51" style="154" customWidth="1"/>
    <col min="253" max="253" width="8.85546875" style="154" customWidth="1"/>
    <col min="254" max="254" width="10.28515625" style="154" customWidth="1"/>
    <col min="255" max="255" width="11" style="154" customWidth="1"/>
    <col min="256" max="256" width="12" style="154" customWidth="1"/>
    <col min="257" max="506" width="11.42578125" style="154"/>
    <col min="507" max="507" width="5.7109375" style="154" customWidth="1"/>
    <col min="508" max="508" width="51" style="154" customWidth="1"/>
    <col min="509" max="509" width="8.85546875" style="154" customWidth="1"/>
    <col min="510" max="510" width="10.28515625" style="154" customWidth="1"/>
    <col min="511" max="511" width="11" style="154" customWidth="1"/>
    <col min="512" max="512" width="12" style="154" customWidth="1"/>
    <col min="513" max="762" width="11.42578125" style="154"/>
    <col min="763" max="763" width="5.7109375" style="154" customWidth="1"/>
    <col min="764" max="764" width="51" style="154" customWidth="1"/>
    <col min="765" max="765" width="8.85546875" style="154" customWidth="1"/>
    <col min="766" max="766" width="10.28515625" style="154" customWidth="1"/>
    <col min="767" max="767" width="11" style="154" customWidth="1"/>
    <col min="768" max="768" width="12" style="154" customWidth="1"/>
    <col min="769" max="1018" width="11.42578125" style="154"/>
    <col min="1019" max="1019" width="5.7109375" style="154" customWidth="1"/>
    <col min="1020" max="1020" width="51" style="154" customWidth="1"/>
    <col min="1021" max="1021" width="8.85546875" style="154" customWidth="1"/>
    <col min="1022" max="1022" width="10.28515625" style="154" customWidth="1"/>
    <col min="1023" max="1023" width="11" style="154" customWidth="1"/>
    <col min="1024" max="1024" width="12" style="154" customWidth="1"/>
    <col min="1025" max="1274" width="11.42578125" style="154"/>
    <col min="1275" max="1275" width="5.7109375" style="154" customWidth="1"/>
    <col min="1276" max="1276" width="51" style="154" customWidth="1"/>
    <col min="1277" max="1277" width="8.85546875" style="154" customWidth="1"/>
    <col min="1278" max="1278" width="10.28515625" style="154" customWidth="1"/>
    <col min="1279" max="1279" width="11" style="154" customWidth="1"/>
    <col min="1280" max="1280" width="12" style="154" customWidth="1"/>
    <col min="1281" max="1530" width="11.42578125" style="154"/>
    <col min="1531" max="1531" width="5.7109375" style="154" customWidth="1"/>
    <col min="1532" max="1532" width="51" style="154" customWidth="1"/>
    <col min="1533" max="1533" width="8.85546875" style="154" customWidth="1"/>
    <col min="1534" max="1534" width="10.28515625" style="154" customWidth="1"/>
    <col min="1535" max="1535" width="11" style="154" customWidth="1"/>
    <col min="1536" max="1536" width="12" style="154" customWidth="1"/>
    <col min="1537" max="1786" width="11.42578125" style="154"/>
    <col min="1787" max="1787" width="5.7109375" style="154" customWidth="1"/>
    <col min="1788" max="1788" width="51" style="154" customWidth="1"/>
    <col min="1789" max="1789" width="8.85546875" style="154" customWidth="1"/>
    <col min="1790" max="1790" width="10.28515625" style="154" customWidth="1"/>
    <col min="1791" max="1791" width="11" style="154" customWidth="1"/>
    <col min="1792" max="1792" width="12" style="154" customWidth="1"/>
    <col min="1793" max="2042" width="11.42578125" style="154"/>
    <col min="2043" max="2043" width="5.7109375" style="154" customWidth="1"/>
    <col min="2044" max="2044" width="51" style="154" customWidth="1"/>
    <col min="2045" max="2045" width="8.85546875" style="154" customWidth="1"/>
    <col min="2046" max="2046" width="10.28515625" style="154" customWidth="1"/>
    <col min="2047" max="2047" width="11" style="154" customWidth="1"/>
    <col min="2048" max="2048" width="12" style="154" customWidth="1"/>
    <col min="2049" max="2298" width="11.42578125" style="154"/>
    <col min="2299" max="2299" width="5.7109375" style="154" customWidth="1"/>
    <col min="2300" max="2300" width="51" style="154" customWidth="1"/>
    <col min="2301" max="2301" width="8.85546875" style="154" customWidth="1"/>
    <col min="2302" max="2302" width="10.28515625" style="154" customWidth="1"/>
    <col min="2303" max="2303" width="11" style="154" customWidth="1"/>
    <col min="2304" max="2304" width="12" style="154" customWidth="1"/>
    <col min="2305" max="2554" width="11.42578125" style="154"/>
    <col min="2555" max="2555" width="5.7109375" style="154" customWidth="1"/>
    <col min="2556" max="2556" width="51" style="154" customWidth="1"/>
    <col min="2557" max="2557" width="8.85546875" style="154" customWidth="1"/>
    <col min="2558" max="2558" width="10.28515625" style="154" customWidth="1"/>
    <col min="2559" max="2559" width="11" style="154" customWidth="1"/>
    <col min="2560" max="2560" width="12" style="154" customWidth="1"/>
    <col min="2561" max="2810" width="11.42578125" style="154"/>
    <col min="2811" max="2811" width="5.7109375" style="154" customWidth="1"/>
    <col min="2812" max="2812" width="51" style="154" customWidth="1"/>
    <col min="2813" max="2813" width="8.85546875" style="154" customWidth="1"/>
    <col min="2814" max="2814" width="10.28515625" style="154" customWidth="1"/>
    <col min="2815" max="2815" width="11" style="154" customWidth="1"/>
    <col min="2816" max="2816" width="12" style="154" customWidth="1"/>
    <col min="2817" max="3066" width="11.42578125" style="154"/>
    <col min="3067" max="3067" width="5.7109375" style="154" customWidth="1"/>
    <col min="3068" max="3068" width="51" style="154" customWidth="1"/>
    <col min="3069" max="3069" width="8.85546875" style="154" customWidth="1"/>
    <col min="3070" max="3070" width="10.28515625" style="154" customWidth="1"/>
    <col min="3071" max="3071" width="11" style="154" customWidth="1"/>
    <col min="3072" max="3072" width="12" style="154" customWidth="1"/>
    <col min="3073" max="3322" width="11.42578125" style="154"/>
    <col min="3323" max="3323" width="5.7109375" style="154" customWidth="1"/>
    <col min="3324" max="3324" width="51" style="154" customWidth="1"/>
    <col min="3325" max="3325" width="8.85546875" style="154" customWidth="1"/>
    <col min="3326" max="3326" width="10.28515625" style="154" customWidth="1"/>
    <col min="3327" max="3327" width="11" style="154" customWidth="1"/>
    <col min="3328" max="3328" width="12" style="154" customWidth="1"/>
    <col min="3329" max="3578" width="11.42578125" style="154"/>
    <col min="3579" max="3579" width="5.7109375" style="154" customWidth="1"/>
    <col min="3580" max="3580" width="51" style="154" customWidth="1"/>
    <col min="3581" max="3581" width="8.85546875" style="154" customWidth="1"/>
    <col min="3582" max="3582" width="10.28515625" style="154" customWidth="1"/>
    <col min="3583" max="3583" width="11" style="154" customWidth="1"/>
    <col min="3584" max="3584" width="12" style="154" customWidth="1"/>
    <col min="3585" max="3834" width="11.42578125" style="154"/>
    <col min="3835" max="3835" width="5.7109375" style="154" customWidth="1"/>
    <col min="3836" max="3836" width="51" style="154" customWidth="1"/>
    <col min="3837" max="3837" width="8.85546875" style="154" customWidth="1"/>
    <col min="3838" max="3838" width="10.28515625" style="154" customWidth="1"/>
    <col min="3839" max="3839" width="11" style="154" customWidth="1"/>
    <col min="3840" max="3840" width="12" style="154" customWidth="1"/>
    <col min="3841" max="4090" width="11.42578125" style="154"/>
    <col min="4091" max="4091" width="5.7109375" style="154" customWidth="1"/>
    <col min="4092" max="4092" width="51" style="154" customWidth="1"/>
    <col min="4093" max="4093" width="8.85546875" style="154" customWidth="1"/>
    <col min="4094" max="4094" width="10.28515625" style="154" customWidth="1"/>
    <col min="4095" max="4095" width="11" style="154" customWidth="1"/>
    <col min="4096" max="4096" width="12" style="154" customWidth="1"/>
    <col min="4097" max="4346" width="11.42578125" style="154"/>
    <col min="4347" max="4347" width="5.7109375" style="154" customWidth="1"/>
    <col min="4348" max="4348" width="51" style="154" customWidth="1"/>
    <col min="4349" max="4349" width="8.85546875" style="154" customWidth="1"/>
    <col min="4350" max="4350" width="10.28515625" style="154" customWidth="1"/>
    <col min="4351" max="4351" width="11" style="154" customWidth="1"/>
    <col min="4352" max="4352" width="12" style="154" customWidth="1"/>
    <col min="4353" max="4602" width="11.42578125" style="154"/>
    <col min="4603" max="4603" width="5.7109375" style="154" customWidth="1"/>
    <col min="4604" max="4604" width="51" style="154" customWidth="1"/>
    <col min="4605" max="4605" width="8.85546875" style="154" customWidth="1"/>
    <col min="4606" max="4606" width="10.28515625" style="154" customWidth="1"/>
    <col min="4607" max="4607" width="11" style="154" customWidth="1"/>
    <col min="4608" max="4608" width="12" style="154" customWidth="1"/>
    <col min="4609" max="4858" width="11.42578125" style="154"/>
    <col min="4859" max="4859" width="5.7109375" style="154" customWidth="1"/>
    <col min="4860" max="4860" width="51" style="154" customWidth="1"/>
    <col min="4861" max="4861" width="8.85546875" style="154" customWidth="1"/>
    <col min="4862" max="4862" width="10.28515625" style="154" customWidth="1"/>
    <col min="4863" max="4863" width="11" style="154" customWidth="1"/>
    <col min="4864" max="4864" width="12" style="154" customWidth="1"/>
    <col min="4865" max="5114" width="11.42578125" style="154"/>
    <col min="5115" max="5115" width="5.7109375" style="154" customWidth="1"/>
    <col min="5116" max="5116" width="51" style="154" customWidth="1"/>
    <col min="5117" max="5117" width="8.85546875" style="154" customWidth="1"/>
    <col min="5118" max="5118" width="10.28515625" style="154" customWidth="1"/>
    <col min="5119" max="5119" width="11" style="154" customWidth="1"/>
    <col min="5120" max="5120" width="12" style="154" customWidth="1"/>
    <col min="5121" max="5370" width="11.42578125" style="154"/>
    <col min="5371" max="5371" width="5.7109375" style="154" customWidth="1"/>
    <col min="5372" max="5372" width="51" style="154" customWidth="1"/>
    <col min="5373" max="5373" width="8.85546875" style="154" customWidth="1"/>
    <col min="5374" max="5374" width="10.28515625" style="154" customWidth="1"/>
    <col min="5375" max="5375" width="11" style="154" customWidth="1"/>
    <col min="5376" max="5376" width="12" style="154" customWidth="1"/>
    <col min="5377" max="5626" width="11.42578125" style="154"/>
    <col min="5627" max="5627" width="5.7109375" style="154" customWidth="1"/>
    <col min="5628" max="5628" width="51" style="154" customWidth="1"/>
    <col min="5629" max="5629" width="8.85546875" style="154" customWidth="1"/>
    <col min="5630" max="5630" width="10.28515625" style="154" customWidth="1"/>
    <col min="5631" max="5631" width="11" style="154" customWidth="1"/>
    <col min="5632" max="5632" width="12" style="154" customWidth="1"/>
    <col min="5633" max="5882" width="11.42578125" style="154"/>
    <col min="5883" max="5883" width="5.7109375" style="154" customWidth="1"/>
    <col min="5884" max="5884" width="51" style="154" customWidth="1"/>
    <col min="5885" max="5885" width="8.85546875" style="154" customWidth="1"/>
    <col min="5886" max="5886" width="10.28515625" style="154" customWidth="1"/>
    <col min="5887" max="5887" width="11" style="154" customWidth="1"/>
    <col min="5888" max="5888" width="12" style="154" customWidth="1"/>
    <col min="5889" max="6138" width="11.42578125" style="154"/>
    <col min="6139" max="6139" width="5.7109375" style="154" customWidth="1"/>
    <col min="6140" max="6140" width="51" style="154" customWidth="1"/>
    <col min="6141" max="6141" width="8.85546875" style="154" customWidth="1"/>
    <col min="6142" max="6142" width="10.28515625" style="154" customWidth="1"/>
    <col min="6143" max="6143" width="11" style="154" customWidth="1"/>
    <col min="6144" max="6144" width="12" style="154" customWidth="1"/>
    <col min="6145" max="6394" width="11.42578125" style="154"/>
    <col min="6395" max="6395" width="5.7109375" style="154" customWidth="1"/>
    <col min="6396" max="6396" width="51" style="154" customWidth="1"/>
    <col min="6397" max="6397" width="8.85546875" style="154" customWidth="1"/>
    <col min="6398" max="6398" width="10.28515625" style="154" customWidth="1"/>
    <col min="6399" max="6399" width="11" style="154" customWidth="1"/>
    <col min="6400" max="6400" width="12" style="154" customWidth="1"/>
    <col min="6401" max="6650" width="11.42578125" style="154"/>
    <col min="6651" max="6651" width="5.7109375" style="154" customWidth="1"/>
    <col min="6652" max="6652" width="51" style="154" customWidth="1"/>
    <col min="6653" max="6653" width="8.85546875" style="154" customWidth="1"/>
    <col min="6654" max="6654" width="10.28515625" style="154" customWidth="1"/>
    <col min="6655" max="6655" width="11" style="154" customWidth="1"/>
    <col min="6656" max="6656" width="12" style="154" customWidth="1"/>
    <col min="6657" max="6906" width="11.42578125" style="154"/>
    <col min="6907" max="6907" width="5.7109375" style="154" customWidth="1"/>
    <col min="6908" max="6908" width="51" style="154" customWidth="1"/>
    <col min="6909" max="6909" width="8.85546875" style="154" customWidth="1"/>
    <col min="6910" max="6910" width="10.28515625" style="154" customWidth="1"/>
    <col min="6911" max="6911" width="11" style="154" customWidth="1"/>
    <col min="6912" max="6912" width="12" style="154" customWidth="1"/>
    <col min="6913" max="7162" width="11.42578125" style="154"/>
    <col min="7163" max="7163" width="5.7109375" style="154" customWidth="1"/>
    <col min="7164" max="7164" width="51" style="154" customWidth="1"/>
    <col min="7165" max="7165" width="8.85546875" style="154" customWidth="1"/>
    <col min="7166" max="7166" width="10.28515625" style="154" customWidth="1"/>
    <col min="7167" max="7167" width="11" style="154" customWidth="1"/>
    <col min="7168" max="7168" width="12" style="154" customWidth="1"/>
    <col min="7169" max="7418" width="11.42578125" style="154"/>
    <col min="7419" max="7419" width="5.7109375" style="154" customWidth="1"/>
    <col min="7420" max="7420" width="51" style="154" customWidth="1"/>
    <col min="7421" max="7421" width="8.85546875" style="154" customWidth="1"/>
    <col min="7422" max="7422" width="10.28515625" style="154" customWidth="1"/>
    <col min="7423" max="7423" width="11" style="154" customWidth="1"/>
    <col min="7424" max="7424" width="12" style="154" customWidth="1"/>
    <col min="7425" max="7674" width="11.42578125" style="154"/>
    <col min="7675" max="7675" width="5.7109375" style="154" customWidth="1"/>
    <col min="7676" max="7676" width="51" style="154" customWidth="1"/>
    <col min="7677" max="7677" width="8.85546875" style="154" customWidth="1"/>
    <col min="7678" max="7678" width="10.28515625" style="154" customWidth="1"/>
    <col min="7679" max="7679" width="11" style="154" customWidth="1"/>
    <col min="7680" max="7680" width="12" style="154" customWidth="1"/>
    <col min="7681" max="7930" width="11.42578125" style="154"/>
    <col min="7931" max="7931" width="5.7109375" style="154" customWidth="1"/>
    <col min="7932" max="7932" width="51" style="154" customWidth="1"/>
    <col min="7933" max="7933" width="8.85546875" style="154" customWidth="1"/>
    <col min="7934" max="7934" width="10.28515625" style="154" customWidth="1"/>
    <col min="7935" max="7935" width="11" style="154" customWidth="1"/>
    <col min="7936" max="7936" width="12" style="154" customWidth="1"/>
    <col min="7937" max="8186" width="11.42578125" style="154"/>
    <col min="8187" max="8187" width="5.7109375" style="154" customWidth="1"/>
    <col min="8188" max="8188" width="51" style="154" customWidth="1"/>
    <col min="8189" max="8189" width="8.85546875" style="154" customWidth="1"/>
    <col min="8190" max="8190" width="10.28515625" style="154" customWidth="1"/>
    <col min="8191" max="8191" width="11" style="154" customWidth="1"/>
    <col min="8192" max="8192" width="12" style="154" customWidth="1"/>
    <col min="8193" max="8442" width="11.42578125" style="154"/>
    <col min="8443" max="8443" width="5.7109375" style="154" customWidth="1"/>
    <col min="8444" max="8444" width="51" style="154" customWidth="1"/>
    <col min="8445" max="8445" width="8.85546875" style="154" customWidth="1"/>
    <col min="8446" max="8446" width="10.28515625" style="154" customWidth="1"/>
    <col min="8447" max="8447" width="11" style="154" customWidth="1"/>
    <col min="8448" max="8448" width="12" style="154" customWidth="1"/>
    <col min="8449" max="8698" width="11.42578125" style="154"/>
    <col min="8699" max="8699" width="5.7109375" style="154" customWidth="1"/>
    <col min="8700" max="8700" width="51" style="154" customWidth="1"/>
    <col min="8701" max="8701" width="8.85546875" style="154" customWidth="1"/>
    <col min="8702" max="8702" width="10.28515625" style="154" customWidth="1"/>
    <col min="8703" max="8703" width="11" style="154" customWidth="1"/>
    <col min="8704" max="8704" width="12" style="154" customWidth="1"/>
    <col min="8705" max="8954" width="11.42578125" style="154"/>
    <col min="8955" max="8955" width="5.7109375" style="154" customWidth="1"/>
    <col min="8956" max="8956" width="51" style="154" customWidth="1"/>
    <col min="8957" max="8957" width="8.85546875" style="154" customWidth="1"/>
    <col min="8958" max="8958" width="10.28515625" style="154" customWidth="1"/>
    <col min="8959" max="8959" width="11" style="154" customWidth="1"/>
    <col min="8960" max="8960" width="12" style="154" customWidth="1"/>
    <col min="8961" max="9210" width="11.42578125" style="154"/>
    <col min="9211" max="9211" width="5.7109375" style="154" customWidth="1"/>
    <col min="9212" max="9212" width="51" style="154" customWidth="1"/>
    <col min="9213" max="9213" width="8.85546875" style="154" customWidth="1"/>
    <col min="9214" max="9214" width="10.28515625" style="154" customWidth="1"/>
    <col min="9215" max="9215" width="11" style="154" customWidth="1"/>
    <col min="9216" max="9216" width="12" style="154" customWidth="1"/>
    <col min="9217" max="9466" width="11.42578125" style="154"/>
    <col min="9467" max="9467" width="5.7109375" style="154" customWidth="1"/>
    <col min="9468" max="9468" width="51" style="154" customWidth="1"/>
    <col min="9469" max="9469" width="8.85546875" style="154" customWidth="1"/>
    <col min="9470" max="9470" width="10.28515625" style="154" customWidth="1"/>
    <col min="9471" max="9471" width="11" style="154" customWidth="1"/>
    <col min="9472" max="9472" width="12" style="154" customWidth="1"/>
    <col min="9473" max="9722" width="11.42578125" style="154"/>
    <col min="9723" max="9723" width="5.7109375" style="154" customWidth="1"/>
    <col min="9724" max="9724" width="51" style="154" customWidth="1"/>
    <col min="9725" max="9725" width="8.85546875" style="154" customWidth="1"/>
    <col min="9726" max="9726" width="10.28515625" style="154" customWidth="1"/>
    <col min="9727" max="9727" width="11" style="154" customWidth="1"/>
    <col min="9728" max="9728" width="12" style="154" customWidth="1"/>
    <col min="9729" max="9978" width="11.42578125" style="154"/>
    <col min="9979" max="9979" width="5.7109375" style="154" customWidth="1"/>
    <col min="9980" max="9980" width="51" style="154" customWidth="1"/>
    <col min="9981" max="9981" width="8.85546875" style="154" customWidth="1"/>
    <col min="9982" max="9982" width="10.28515625" style="154" customWidth="1"/>
    <col min="9983" max="9983" width="11" style="154" customWidth="1"/>
    <col min="9984" max="9984" width="12" style="154" customWidth="1"/>
    <col min="9985" max="10234" width="11.42578125" style="154"/>
    <col min="10235" max="10235" width="5.7109375" style="154" customWidth="1"/>
    <col min="10236" max="10236" width="51" style="154" customWidth="1"/>
    <col min="10237" max="10237" width="8.85546875" style="154" customWidth="1"/>
    <col min="10238" max="10238" width="10.28515625" style="154" customWidth="1"/>
    <col min="10239" max="10239" width="11" style="154" customWidth="1"/>
    <col min="10240" max="10240" width="12" style="154" customWidth="1"/>
    <col min="10241" max="10490" width="11.42578125" style="154"/>
    <col min="10491" max="10491" width="5.7109375" style="154" customWidth="1"/>
    <col min="10492" max="10492" width="51" style="154" customWidth="1"/>
    <col min="10493" max="10493" width="8.85546875" style="154" customWidth="1"/>
    <col min="10494" max="10494" width="10.28515625" style="154" customWidth="1"/>
    <col min="10495" max="10495" width="11" style="154" customWidth="1"/>
    <col min="10496" max="10496" width="12" style="154" customWidth="1"/>
    <col min="10497" max="10746" width="11.42578125" style="154"/>
    <col min="10747" max="10747" width="5.7109375" style="154" customWidth="1"/>
    <col min="10748" max="10748" width="51" style="154" customWidth="1"/>
    <col min="10749" max="10749" width="8.85546875" style="154" customWidth="1"/>
    <col min="10750" max="10750" width="10.28515625" style="154" customWidth="1"/>
    <col min="10751" max="10751" width="11" style="154" customWidth="1"/>
    <col min="10752" max="10752" width="12" style="154" customWidth="1"/>
    <col min="10753" max="11002" width="11.42578125" style="154"/>
    <col min="11003" max="11003" width="5.7109375" style="154" customWidth="1"/>
    <col min="11004" max="11004" width="51" style="154" customWidth="1"/>
    <col min="11005" max="11005" width="8.85546875" style="154" customWidth="1"/>
    <col min="11006" max="11006" width="10.28515625" style="154" customWidth="1"/>
    <col min="11007" max="11007" width="11" style="154" customWidth="1"/>
    <col min="11008" max="11008" width="12" style="154" customWidth="1"/>
    <col min="11009" max="11258" width="11.42578125" style="154"/>
    <col min="11259" max="11259" width="5.7109375" style="154" customWidth="1"/>
    <col min="11260" max="11260" width="51" style="154" customWidth="1"/>
    <col min="11261" max="11261" width="8.85546875" style="154" customWidth="1"/>
    <col min="11262" max="11262" width="10.28515625" style="154" customWidth="1"/>
    <col min="11263" max="11263" width="11" style="154" customWidth="1"/>
    <col min="11264" max="11264" width="12" style="154" customWidth="1"/>
    <col min="11265" max="11514" width="11.42578125" style="154"/>
    <col min="11515" max="11515" width="5.7109375" style="154" customWidth="1"/>
    <col min="11516" max="11516" width="51" style="154" customWidth="1"/>
    <col min="11517" max="11517" width="8.85546875" style="154" customWidth="1"/>
    <col min="11518" max="11518" width="10.28515625" style="154" customWidth="1"/>
    <col min="11519" max="11519" width="11" style="154" customWidth="1"/>
    <col min="11520" max="11520" width="12" style="154" customWidth="1"/>
    <col min="11521" max="11770" width="11.42578125" style="154"/>
    <col min="11771" max="11771" width="5.7109375" style="154" customWidth="1"/>
    <col min="11772" max="11772" width="51" style="154" customWidth="1"/>
    <col min="11773" max="11773" width="8.85546875" style="154" customWidth="1"/>
    <col min="11774" max="11774" width="10.28515625" style="154" customWidth="1"/>
    <col min="11775" max="11775" width="11" style="154" customWidth="1"/>
    <col min="11776" max="11776" width="12" style="154" customWidth="1"/>
    <col min="11777" max="12026" width="11.42578125" style="154"/>
    <col min="12027" max="12027" width="5.7109375" style="154" customWidth="1"/>
    <col min="12028" max="12028" width="51" style="154" customWidth="1"/>
    <col min="12029" max="12029" width="8.85546875" style="154" customWidth="1"/>
    <col min="12030" max="12030" width="10.28515625" style="154" customWidth="1"/>
    <col min="12031" max="12031" width="11" style="154" customWidth="1"/>
    <col min="12032" max="12032" width="12" style="154" customWidth="1"/>
    <col min="12033" max="12282" width="11.42578125" style="154"/>
    <col min="12283" max="12283" width="5.7109375" style="154" customWidth="1"/>
    <col min="12284" max="12284" width="51" style="154" customWidth="1"/>
    <col min="12285" max="12285" width="8.85546875" style="154" customWidth="1"/>
    <col min="12286" max="12286" width="10.28515625" style="154" customWidth="1"/>
    <col min="12287" max="12287" width="11" style="154" customWidth="1"/>
    <col min="12288" max="12288" width="12" style="154" customWidth="1"/>
    <col min="12289" max="12538" width="11.42578125" style="154"/>
    <col min="12539" max="12539" width="5.7109375" style="154" customWidth="1"/>
    <col min="12540" max="12540" width="51" style="154" customWidth="1"/>
    <col min="12541" max="12541" width="8.85546875" style="154" customWidth="1"/>
    <col min="12542" max="12542" width="10.28515625" style="154" customWidth="1"/>
    <col min="12543" max="12543" width="11" style="154" customWidth="1"/>
    <col min="12544" max="12544" width="12" style="154" customWidth="1"/>
    <col min="12545" max="12794" width="11.42578125" style="154"/>
    <col min="12795" max="12795" width="5.7109375" style="154" customWidth="1"/>
    <col min="12796" max="12796" width="51" style="154" customWidth="1"/>
    <col min="12797" max="12797" width="8.85546875" style="154" customWidth="1"/>
    <col min="12798" max="12798" width="10.28515625" style="154" customWidth="1"/>
    <col min="12799" max="12799" width="11" style="154" customWidth="1"/>
    <col min="12800" max="12800" width="12" style="154" customWidth="1"/>
    <col min="12801" max="13050" width="11.42578125" style="154"/>
    <col min="13051" max="13051" width="5.7109375" style="154" customWidth="1"/>
    <col min="13052" max="13052" width="51" style="154" customWidth="1"/>
    <col min="13053" max="13053" width="8.85546875" style="154" customWidth="1"/>
    <col min="13054" max="13054" width="10.28515625" style="154" customWidth="1"/>
    <col min="13055" max="13055" width="11" style="154" customWidth="1"/>
    <col min="13056" max="13056" width="12" style="154" customWidth="1"/>
    <col min="13057" max="13306" width="11.42578125" style="154"/>
    <col min="13307" max="13307" width="5.7109375" style="154" customWidth="1"/>
    <col min="13308" max="13308" width="51" style="154" customWidth="1"/>
    <col min="13309" max="13309" width="8.85546875" style="154" customWidth="1"/>
    <col min="13310" max="13310" width="10.28515625" style="154" customWidth="1"/>
    <col min="13311" max="13311" width="11" style="154" customWidth="1"/>
    <col min="13312" max="13312" width="12" style="154" customWidth="1"/>
    <col min="13313" max="13562" width="11.42578125" style="154"/>
    <col min="13563" max="13563" width="5.7109375" style="154" customWidth="1"/>
    <col min="13564" max="13564" width="51" style="154" customWidth="1"/>
    <col min="13565" max="13565" width="8.85546875" style="154" customWidth="1"/>
    <col min="13566" max="13566" width="10.28515625" style="154" customWidth="1"/>
    <col min="13567" max="13567" width="11" style="154" customWidth="1"/>
    <col min="13568" max="13568" width="12" style="154" customWidth="1"/>
    <col min="13569" max="13818" width="11.42578125" style="154"/>
    <col min="13819" max="13819" width="5.7109375" style="154" customWidth="1"/>
    <col min="13820" max="13820" width="51" style="154" customWidth="1"/>
    <col min="13821" max="13821" width="8.85546875" style="154" customWidth="1"/>
    <col min="13822" max="13822" width="10.28515625" style="154" customWidth="1"/>
    <col min="13823" max="13823" width="11" style="154" customWidth="1"/>
    <col min="13824" max="13824" width="12" style="154" customWidth="1"/>
    <col min="13825" max="14074" width="11.42578125" style="154"/>
    <col min="14075" max="14075" width="5.7109375" style="154" customWidth="1"/>
    <col min="14076" max="14076" width="51" style="154" customWidth="1"/>
    <col min="14077" max="14077" width="8.85546875" style="154" customWidth="1"/>
    <col min="14078" max="14078" width="10.28515625" style="154" customWidth="1"/>
    <col min="14079" max="14079" width="11" style="154" customWidth="1"/>
    <col min="14080" max="14080" width="12" style="154" customWidth="1"/>
    <col min="14081" max="14330" width="11.42578125" style="154"/>
    <col min="14331" max="14331" width="5.7109375" style="154" customWidth="1"/>
    <col min="14332" max="14332" width="51" style="154" customWidth="1"/>
    <col min="14333" max="14333" width="8.85546875" style="154" customWidth="1"/>
    <col min="14334" max="14334" width="10.28515625" style="154" customWidth="1"/>
    <col min="14335" max="14335" width="11" style="154" customWidth="1"/>
    <col min="14336" max="14336" width="12" style="154" customWidth="1"/>
    <col min="14337" max="14586" width="11.42578125" style="154"/>
    <col min="14587" max="14587" width="5.7109375" style="154" customWidth="1"/>
    <col min="14588" max="14588" width="51" style="154" customWidth="1"/>
    <col min="14589" max="14589" width="8.85546875" style="154" customWidth="1"/>
    <col min="14590" max="14590" width="10.28515625" style="154" customWidth="1"/>
    <col min="14591" max="14591" width="11" style="154" customWidth="1"/>
    <col min="14592" max="14592" width="12" style="154" customWidth="1"/>
    <col min="14593" max="14842" width="11.42578125" style="154"/>
    <col min="14843" max="14843" width="5.7109375" style="154" customWidth="1"/>
    <col min="14844" max="14844" width="51" style="154" customWidth="1"/>
    <col min="14845" max="14845" width="8.85546875" style="154" customWidth="1"/>
    <col min="14846" max="14846" width="10.28515625" style="154" customWidth="1"/>
    <col min="14847" max="14847" width="11" style="154" customWidth="1"/>
    <col min="14848" max="14848" width="12" style="154" customWidth="1"/>
    <col min="14849" max="15098" width="11.42578125" style="154"/>
    <col min="15099" max="15099" width="5.7109375" style="154" customWidth="1"/>
    <col min="15100" max="15100" width="51" style="154" customWidth="1"/>
    <col min="15101" max="15101" width="8.85546875" style="154" customWidth="1"/>
    <col min="15102" max="15102" width="10.28515625" style="154" customWidth="1"/>
    <col min="15103" max="15103" width="11" style="154" customWidth="1"/>
    <col min="15104" max="15104" width="12" style="154" customWidth="1"/>
    <col min="15105" max="15354" width="11.42578125" style="154"/>
    <col min="15355" max="15355" width="5.7109375" style="154" customWidth="1"/>
    <col min="15356" max="15356" width="51" style="154" customWidth="1"/>
    <col min="15357" max="15357" width="8.85546875" style="154" customWidth="1"/>
    <col min="15358" max="15358" width="10.28515625" style="154" customWidth="1"/>
    <col min="15359" max="15359" width="11" style="154" customWidth="1"/>
    <col min="15360" max="15360" width="12" style="154" customWidth="1"/>
    <col min="15361" max="15610" width="11.42578125" style="154"/>
    <col min="15611" max="15611" width="5.7109375" style="154" customWidth="1"/>
    <col min="15612" max="15612" width="51" style="154" customWidth="1"/>
    <col min="15613" max="15613" width="8.85546875" style="154" customWidth="1"/>
    <col min="15614" max="15614" width="10.28515625" style="154" customWidth="1"/>
    <col min="15615" max="15615" width="11" style="154" customWidth="1"/>
    <col min="15616" max="15616" width="12" style="154" customWidth="1"/>
    <col min="15617" max="15866" width="11.42578125" style="154"/>
    <col min="15867" max="15867" width="5.7109375" style="154" customWidth="1"/>
    <col min="15868" max="15868" width="51" style="154" customWidth="1"/>
    <col min="15869" max="15869" width="8.85546875" style="154" customWidth="1"/>
    <col min="15870" max="15870" width="10.28515625" style="154" customWidth="1"/>
    <col min="15871" max="15871" width="11" style="154" customWidth="1"/>
    <col min="15872" max="15872" width="12" style="154" customWidth="1"/>
    <col min="15873" max="16122" width="11.42578125" style="154"/>
    <col min="16123" max="16123" width="5.7109375" style="154" customWidth="1"/>
    <col min="16124" max="16124" width="51" style="154" customWidth="1"/>
    <col min="16125" max="16125" width="8.85546875" style="154" customWidth="1"/>
    <col min="16126" max="16126" width="10.28515625" style="154" customWidth="1"/>
    <col min="16127" max="16127" width="11" style="154" customWidth="1"/>
    <col min="16128" max="16128" width="12" style="154" customWidth="1"/>
    <col min="16129" max="16384" width="11.42578125" style="154"/>
  </cols>
  <sheetData>
    <row r="1" spans="2:8" ht="16.5" customHeight="1">
      <c r="B1" s="316" t="s">
        <v>201</v>
      </c>
      <c r="C1" s="316"/>
      <c r="D1" s="317"/>
      <c r="E1" s="317"/>
      <c r="F1" s="317"/>
      <c r="G1" s="317"/>
      <c r="H1" s="317"/>
    </row>
    <row r="2" spans="2:8" ht="18.75" customHeight="1">
      <c r="B2" s="318" t="s">
        <v>330</v>
      </c>
      <c r="C2" s="319"/>
      <c r="D2" s="319"/>
      <c r="E2" s="319"/>
      <c r="F2" s="319"/>
      <c r="G2" s="319"/>
      <c r="H2" s="320"/>
    </row>
    <row r="3" spans="2:8" ht="15" customHeight="1">
      <c r="B3" s="155" t="s">
        <v>203</v>
      </c>
      <c r="C3" s="156" t="s">
        <v>204</v>
      </c>
      <c r="D3" s="156" t="s">
        <v>205</v>
      </c>
      <c r="E3" s="156" t="s">
        <v>206</v>
      </c>
      <c r="F3" s="156" t="s">
        <v>207</v>
      </c>
      <c r="G3" s="156" t="s">
        <v>208</v>
      </c>
      <c r="H3" s="157" t="s">
        <v>5</v>
      </c>
    </row>
    <row r="4" spans="2:8" ht="14.1" customHeight="1">
      <c r="B4" s="158" t="s">
        <v>331</v>
      </c>
      <c r="C4" s="159" t="s">
        <v>331</v>
      </c>
      <c r="D4" s="168" t="s">
        <v>332</v>
      </c>
      <c r="E4" s="169"/>
      <c r="F4" s="169"/>
      <c r="G4" s="169"/>
      <c r="H4" s="170"/>
    </row>
    <row r="5" spans="2:8" ht="14.1" customHeight="1">
      <c r="B5" s="158" t="s">
        <v>331</v>
      </c>
      <c r="C5" s="159" t="s">
        <v>331</v>
      </c>
      <c r="D5" s="168" t="s">
        <v>333</v>
      </c>
      <c r="E5" s="169"/>
      <c r="F5" s="169"/>
      <c r="G5" s="169"/>
      <c r="H5" s="170"/>
    </row>
    <row r="6" spans="2:8" ht="14.1" customHeight="1">
      <c r="B6" s="158">
        <v>1</v>
      </c>
      <c r="C6" s="159" t="s">
        <v>334</v>
      </c>
      <c r="D6" s="169" t="s">
        <v>335</v>
      </c>
      <c r="E6" s="159" t="s">
        <v>228</v>
      </c>
      <c r="F6" s="160">
        <v>1</v>
      </c>
      <c r="G6" s="160">
        <v>176.16</v>
      </c>
      <c r="H6" s="161">
        <f>F6*G6</f>
        <v>176.16</v>
      </c>
    </row>
    <row r="7" spans="2:8" ht="14.1" customHeight="1">
      <c r="B7" s="158">
        <v>2</v>
      </c>
      <c r="C7" s="159" t="s">
        <v>336</v>
      </c>
      <c r="D7" s="169" t="s">
        <v>337</v>
      </c>
      <c r="E7" s="159" t="s">
        <v>234</v>
      </c>
      <c r="F7" s="160">
        <v>38.11</v>
      </c>
      <c r="G7" s="160">
        <v>9.7799999999999994</v>
      </c>
      <c r="H7" s="161">
        <f t="shared" ref="H7:H70" si="0">F7*G7</f>
        <v>372.71579999999994</v>
      </c>
    </row>
    <row r="8" spans="2:8" ht="14.1" customHeight="1">
      <c r="B8" s="158">
        <v>3</v>
      </c>
      <c r="C8" s="159" t="s">
        <v>338</v>
      </c>
      <c r="D8" s="169" t="s">
        <v>339</v>
      </c>
      <c r="E8" s="159" t="s">
        <v>234</v>
      </c>
      <c r="F8" s="160">
        <v>39.6</v>
      </c>
      <c r="G8" s="160">
        <v>23.18</v>
      </c>
      <c r="H8" s="161">
        <f t="shared" si="0"/>
        <v>917.928</v>
      </c>
    </row>
    <row r="9" spans="2:8" ht="14.1" customHeight="1">
      <c r="B9" s="158">
        <v>4</v>
      </c>
      <c r="C9" s="159" t="s">
        <v>340</v>
      </c>
      <c r="D9" s="169" t="s">
        <v>341</v>
      </c>
      <c r="E9" s="159" t="s">
        <v>228</v>
      </c>
      <c r="F9" s="160">
        <v>3</v>
      </c>
      <c r="G9" s="160">
        <v>68.8</v>
      </c>
      <c r="H9" s="161">
        <f t="shared" si="0"/>
        <v>206.39999999999998</v>
      </c>
    </row>
    <row r="10" spans="2:8" ht="14.1" customHeight="1">
      <c r="B10" s="158">
        <v>5</v>
      </c>
      <c r="C10" s="159" t="s">
        <v>342</v>
      </c>
      <c r="D10" s="169" t="s">
        <v>343</v>
      </c>
      <c r="E10" s="159" t="s">
        <v>228</v>
      </c>
      <c r="F10" s="160">
        <v>2</v>
      </c>
      <c r="G10" s="160">
        <v>43.56</v>
      </c>
      <c r="H10" s="161">
        <f t="shared" si="0"/>
        <v>87.12</v>
      </c>
    </row>
    <row r="11" spans="2:8" ht="14.1" customHeight="1">
      <c r="B11" s="158">
        <v>6</v>
      </c>
      <c r="C11" s="159" t="s">
        <v>344</v>
      </c>
      <c r="D11" s="169" t="s">
        <v>345</v>
      </c>
      <c r="E11" s="159" t="s">
        <v>228</v>
      </c>
      <c r="F11" s="160">
        <v>1</v>
      </c>
      <c r="G11" s="160">
        <v>29.18</v>
      </c>
      <c r="H11" s="161">
        <f t="shared" si="0"/>
        <v>29.18</v>
      </c>
    </row>
    <row r="12" spans="2:8" ht="14.1" customHeight="1">
      <c r="B12" s="158"/>
      <c r="C12" s="159" t="s">
        <v>331</v>
      </c>
      <c r="D12" s="168" t="s">
        <v>346</v>
      </c>
      <c r="E12" s="159"/>
      <c r="F12" s="160"/>
      <c r="G12" s="160"/>
      <c r="H12" s="161"/>
    </row>
    <row r="13" spans="2:8" ht="14.1" customHeight="1">
      <c r="B13" s="158">
        <v>7</v>
      </c>
      <c r="C13" s="159" t="s">
        <v>347</v>
      </c>
      <c r="D13" s="169" t="s">
        <v>348</v>
      </c>
      <c r="E13" s="159" t="s">
        <v>234</v>
      </c>
      <c r="F13" s="160">
        <v>22.9</v>
      </c>
      <c r="G13" s="160">
        <v>13.22</v>
      </c>
      <c r="H13" s="161">
        <f t="shared" si="0"/>
        <v>302.738</v>
      </c>
    </row>
    <row r="14" spans="2:8" ht="14.1" customHeight="1">
      <c r="B14" s="158">
        <v>8</v>
      </c>
      <c r="C14" s="159" t="s">
        <v>349</v>
      </c>
      <c r="D14" s="169" t="s">
        <v>350</v>
      </c>
      <c r="E14" s="159" t="s">
        <v>351</v>
      </c>
      <c r="F14" s="160">
        <v>15</v>
      </c>
      <c r="G14" s="160">
        <v>36.770000000000003</v>
      </c>
      <c r="H14" s="161">
        <f t="shared" si="0"/>
        <v>551.55000000000007</v>
      </c>
    </row>
    <row r="15" spans="2:8" ht="14.1" customHeight="1">
      <c r="B15" s="158">
        <v>9</v>
      </c>
      <c r="C15" s="159" t="s">
        <v>352</v>
      </c>
      <c r="D15" s="169" t="s">
        <v>353</v>
      </c>
      <c r="E15" s="159" t="s">
        <v>351</v>
      </c>
      <c r="F15" s="160">
        <v>9</v>
      </c>
      <c r="G15" s="160">
        <v>36.19</v>
      </c>
      <c r="H15" s="161">
        <f t="shared" si="0"/>
        <v>325.70999999999998</v>
      </c>
    </row>
    <row r="16" spans="2:8" ht="14.1" customHeight="1">
      <c r="B16" s="158">
        <v>10</v>
      </c>
      <c r="C16" s="159" t="s">
        <v>354</v>
      </c>
      <c r="D16" s="169" t="s">
        <v>355</v>
      </c>
      <c r="E16" s="159" t="s">
        <v>351</v>
      </c>
      <c r="F16" s="160">
        <v>2</v>
      </c>
      <c r="G16" s="160">
        <v>31.56</v>
      </c>
      <c r="H16" s="161">
        <f t="shared" si="0"/>
        <v>63.12</v>
      </c>
    </row>
    <row r="17" spans="2:8" ht="14.1" customHeight="1">
      <c r="B17" s="158">
        <v>11</v>
      </c>
      <c r="C17" s="159" t="s">
        <v>356</v>
      </c>
      <c r="D17" s="169" t="s">
        <v>357</v>
      </c>
      <c r="E17" s="159" t="s">
        <v>351</v>
      </c>
      <c r="F17" s="160">
        <v>3</v>
      </c>
      <c r="G17" s="160">
        <v>18.25</v>
      </c>
      <c r="H17" s="161">
        <f t="shared" si="0"/>
        <v>54.75</v>
      </c>
    </row>
    <row r="18" spans="2:8" ht="14.1" customHeight="1">
      <c r="B18" s="158">
        <v>12</v>
      </c>
      <c r="C18" s="159" t="s">
        <v>358</v>
      </c>
      <c r="D18" s="169" t="s">
        <v>359</v>
      </c>
      <c r="E18" s="159" t="s">
        <v>228</v>
      </c>
      <c r="F18" s="160">
        <v>11</v>
      </c>
      <c r="G18" s="160">
        <v>61</v>
      </c>
      <c r="H18" s="161">
        <f t="shared" si="0"/>
        <v>671</v>
      </c>
    </row>
    <row r="19" spans="2:8" ht="14.1" customHeight="1">
      <c r="B19" s="158">
        <v>13</v>
      </c>
      <c r="C19" s="159" t="s">
        <v>342</v>
      </c>
      <c r="D19" s="169" t="s">
        <v>343</v>
      </c>
      <c r="E19" s="159" t="s">
        <v>228</v>
      </c>
      <c r="F19" s="160">
        <v>1</v>
      </c>
      <c r="G19" s="160">
        <v>43.56</v>
      </c>
      <c r="H19" s="161">
        <f t="shared" si="0"/>
        <v>43.56</v>
      </c>
    </row>
    <row r="20" spans="2:8" ht="14.1" customHeight="1">
      <c r="B20" s="158"/>
      <c r="C20" s="159" t="s">
        <v>331</v>
      </c>
      <c r="D20" s="168" t="s">
        <v>360</v>
      </c>
      <c r="E20" s="159"/>
      <c r="F20" s="160"/>
      <c r="G20" s="160"/>
      <c r="H20" s="161"/>
    </row>
    <row r="21" spans="2:8" ht="14.1" customHeight="1">
      <c r="B21" s="158">
        <v>14</v>
      </c>
      <c r="C21" s="159" t="s">
        <v>347</v>
      </c>
      <c r="D21" s="169" t="s">
        <v>361</v>
      </c>
      <c r="E21" s="159" t="s">
        <v>234</v>
      </c>
      <c r="F21" s="160">
        <v>11.1</v>
      </c>
      <c r="G21" s="160">
        <v>13.22</v>
      </c>
      <c r="H21" s="161">
        <f t="shared" si="0"/>
        <v>146.74199999999999</v>
      </c>
    </row>
    <row r="22" spans="2:8">
      <c r="B22" s="158">
        <v>15</v>
      </c>
      <c r="C22" s="159" t="s">
        <v>349</v>
      </c>
      <c r="D22" s="169" t="s">
        <v>350</v>
      </c>
      <c r="E22" s="159" t="s">
        <v>351</v>
      </c>
      <c r="F22" s="160">
        <v>8</v>
      </c>
      <c r="G22" s="160">
        <v>36.770000000000003</v>
      </c>
      <c r="H22" s="161">
        <f t="shared" si="0"/>
        <v>294.16000000000003</v>
      </c>
    </row>
    <row r="23" spans="2:8" ht="14.1" customHeight="1">
      <c r="B23" s="158">
        <v>16</v>
      </c>
      <c r="C23" s="159" t="s">
        <v>352</v>
      </c>
      <c r="D23" s="169" t="s">
        <v>353</v>
      </c>
      <c r="E23" s="159" t="s">
        <v>351</v>
      </c>
      <c r="F23" s="160">
        <v>6</v>
      </c>
      <c r="G23" s="160">
        <v>36.19</v>
      </c>
      <c r="H23" s="161">
        <f t="shared" si="0"/>
        <v>217.14</v>
      </c>
    </row>
    <row r="24" spans="2:8" ht="14.1" customHeight="1">
      <c r="B24" s="158">
        <v>17</v>
      </c>
      <c r="C24" s="159" t="s">
        <v>354</v>
      </c>
      <c r="D24" s="169" t="s">
        <v>355</v>
      </c>
      <c r="E24" s="159" t="s">
        <v>351</v>
      </c>
      <c r="F24" s="160">
        <v>6</v>
      </c>
      <c r="G24" s="160">
        <v>31.56</v>
      </c>
      <c r="H24" s="161">
        <f t="shared" si="0"/>
        <v>189.35999999999999</v>
      </c>
    </row>
    <row r="25" spans="2:8" ht="14.1" customHeight="1">
      <c r="B25" s="158">
        <v>18</v>
      </c>
      <c r="C25" s="159" t="s">
        <v>356</v>
      </c>
      <c r="D25" s="169" t="s">
        <v>357</v>
      </c>
      <c r="E25" s="159" t="s">
        <v>351</v>
      </c>
      <c r="F25" s="160">
        <v>2</v>
      </c>
      <c r="G25" s="160">
        <v>18.25</v>
      </c>
      <c r="H25" s="161">
        <f t="shared" si="0"/>
        <v>36.5</v>
      </c>
    </row>
    <row r="26" spans="2:8" ht="14.1" customHeight="1">
      <c r="B26" s="158">
        <v>19</v>
      </c>
      <c r="C26" s="159" t="s">
        <v>342</v>
      </c>
      <c r="D26" s="169" t="s">
        <v>343</v>
      </c>
      <c r="E26" s="159" t="s">
        <v>228</v>
      </c>
      <c r="F26" s="160">
        <v>6</v>
      </c>
      <c r="G26" s="160">
        <v>43.56</v>
      </c>
      <c r="H26" s="161">
        <f t="shared" si="0"/>
        <v>261.36</v>
      </c>
    </row>
    <row r="27" spans="2:8" ht="14.1" customHeight="1">
      <c r="B27" s="158">
        <v>20</v>
      </c>
      <c r="C27" s="159" t="s">
        <v>362</v>
      </c>
      <c r="D27" s="169" t="s">
        <v>363</v>
      </c>
      <c r="E27" s="159" t="s">
        <v>228</v>
      </c>
      <c r="F27" s="160">
        <v>4</v>
      </c>
      <c r="G27" s="160">
        <v>19.399999999999999</v>
      </c>
      <c r="H27" s="161">
        <f t="shared" si="0"/>
        <v>77.599999999999994</v>
      </c>
    </row>
    <row r="28" spans="2:8" ht="14.1" customHeight="1">
      <c r="B28" s="158"/>
      <c r="C28" s="159" t="s">
        <v>331</v>
      </c>
      <c r="D28" s="168" t="s">
        <v>364</v>
      </c>
      <c r="E28" s="159"/>
      <c r="F28" s="160"/>
      <c r="G28" s="160"/>
      <c r="H28" s="161"/>
    </row>
    <row r="29" spans="2:8" ht="14.1" customHeight="1">
      <c r="B29" s="158">
        <v>21</v>
      </c>
      <c r="C29" s="159" t="s">
        <v>347</v>
      </c>
      <c r="D29" s="169" t="s">
        <v>361</v>
      </c>
      <c r="E29" s="159" t="s">
        <v>234</v>
      </c>
      <c r="F29" s="160">
        <v>11.1</v>
      </c>
      <c r="G29" s="160">
        <v>13.22</v>
      </c>
      <c r="H29" s="161">
        <f t="shared" si="0"/>
        <v>146.74199999999999</v>
      </c>
    </row>
    <row r="30" spans="2:8" ht="14.1" customHeight="1">
      <c r="B30" s="158">
        <v>22</v>
      </c>
      <c r="C30" s="159" t="s">
        <v>349</v>
      </c>
      <c r="D30" s="169" t="s">
        <v>350</v>
      </c>
      <c r="E30" s="159" t="s">
        <v>351</v>
      </c>
      <c r="F30" s="160">
        <v>1</v>
      </c>
      <c r="G30" s="160">
        <v>36.770000000000003</v>
      </c>
      <c r="H30" s="161">
        <f t="shared" si="0"/>
        <v>36.770000000000003</v>
      </c>
    </row>
    <row r="31" spans="2:8" ht="14.1" customHeight="1">
      <c r="B31" s="158">
        <v>23</v>
      </c>
      <c r="C31" s="159" t="s">
        <v>365</v>
      </c>
      <c r="D31" s="169" t="s">
        <v>366</v>
      </c>
      <c r="E31" s="159" t="s">
        <v>351</v>
      </c>
      <c r="F31" s="160">
        <v>4</v>
      </c>
      <c r="G31" s="160">
        <v>30.98</v>
      </c>
      <c r="H31" s="161">
        <f t="shared" si="0"/>
        <v>123.92</v>
      </c>
    </row>
    <row r="32" spans="2:8" ht="14.1" customHeight="1">
      <c r="B32" s="158">
        <v>24</v>
      </c>
      <c r="C32" s="159" t="s">
        <v>362</v>
      </c>
      <c r="D32" s="169" t="s">
        <v>363</v>
      </c>
      <c r="E32" s="159" t="s">
        <v>228</v>
      </c>
      <c r="F32" s="160">
        <v>1</v>
      </c>
      <c r="G32" s="160">
        <v>19.399999999999999</v>
      </c>
      <c r="H32" s="161">
        <f t="shared" si="0"/>
        <v>19.399999999999999</v>
      </c>
    </row>
    <row r="33" spans="2:8" ht="14.1" customHeight="1">
      <c r="B33" s="158"/>
      <c r="C33" s="159" t="s">
        <v>331</v>
      </c>
      <c r="D33" s="168" t="s">
        <v>367</v>
      </c>
      <c r="E33" s="159"/>
      <c r="F33" s="160"/>
      <c r="G33" s="160"/>
      <c r="H33" s="161"/>
    </row>
    <row r="34" spans="2:8" ht="14.1" customHeight="1">
      <c r="B34" s="158">
        <v>25</v>
      </c>
      <c r="C34" s="159" t="s">
        <v>368</v>
      </c>
      <c r="D34" s="169" t="s">
        <v>369</v>
      </c>
      <c r="E34" s="159" t="s">
        <v>234</v>
      </c>
      <c r="F34" s="160">
        <v>5</v>
      </c>
      <c r="G34" s="160">
        <v>5.93</v>
      </c>
      <c r="H34" s="161">
        <f t="shared" si="0"/>
        <v>29.65</v>
      </c>
    </row>
    <row r="35" spans="2:8" ht="14.1" customHeight="1">
      <c r="B35" s="158">
        <v>26</v>
      </c>
      <c r="C35" s="159" t="s">
        <v>370</v>
      </c>
      <c r="D35" s="169" t="s">
        <v>371</v>
      </c>
      <c r="E35" s="159" t="s">
        <v>234</v>
      </c>
      <c r="F35" s="160">
        <v>1</v>
      </c>
      <c r="G35" s="160">
        <v>9.59</v>
      </c>
      <c r="H35" s="161">
        <f t="shared" si="0"/>
        <v>9.59</v>
      </c>
    </row>
    <row r="36" spans="2:8" ht="14.1" customHeight="1">
      <c r="B36" s="158">
        <v>27</v>
      </c>
      <c r="C36" s="159" t="s">
        <v>372</v>
      </c>
      <c r="D36" s="169" t="s">
        <v>373</v>
      </c>
      <c r="E36" s="159" t="s">
        <v>234</v>
      </c>
      <c r="F36" s="160">
        <v>10.7</v>
      </c>
      <c r="G36" s="160">
        <v>3.35</v>
      </c>
      <c r="H36" s="161">
        <f t="shared" si="0"/>
        <v>35.844999999999999</v>
      </c>
    </row>
    <row r="37" spans="2:8" ht="14.1" customHeight="1">
      <c r="B37" s="158">
        <v>28</v>
      </c>
      <c r="C37" s="159" t="s">
        <v>356</v>
      </c>
      <c r="D37" s="169" t="s">
        <v>357</v>
      </c>
      <c r="E37" s="159" t="s">
        <v>351</v>
      </c>
      <c r="F37" s="160">
        <v>8</v>
      </c>
      <c r="G37" s="160">
        <v>18.25</v>
      </c>
      <c r="H37" s="161">
        <f t="shared" si="0"/>
        <v>146</v>
      </c>
    </row>
    <row r="38" spans="2:8" ht="14.1" customHeight="1">
      <c r="B38" s="158">
        <v>29</v>
      </c>
      <c r="C38" s="159" t="s">
        <v>362</v>
      </c>
      <c r="D38" s="169" t="s">
        <v>363</v>
      </c>
      <c r="E38" s="159" t="s">
        <v>228</v>
      </c>
      <c r="F38" s="160">
        <v>1</v>
      </c>
      <c r="G38" s="160">
        <v>19.399999999999999</v>
      </c>
      <c r="H38" s="161">
        <f t="shared" si="0"/>
        <v>19.399999999999999</v>
      </c>
    </row>
    <row r="39" spans="2:8" ht="14.1" customHeight="1">
      <c r="B39" s="158">
        <v>30</v>
      </c>
      <c r="C39" s="159" t="s">
        <v>342</v>
      </c>
      <c r="D39" s="169" t="s">
        <v>343</v>
      </c>
      <c r="E39" s="159" t="s">
        <v>228</v>
      </c>
      <c r="F39" s="160">
        <v>1</v>
      </c>
      <c r="G39" s="160">
        <v>43.56</v>
      </c>
      <c r="H39" s="161">
        <f t="shared" si="0"/>
        <v>43.56</v>
      </c>
    </row>
    <row r="40" spans="2:8" ht="14.1" customHeight="1">
      <c r="B40" s="158">
        <v>31</v>
      </c>
      <c r="C40" s="159" t="s">
        <v>344</v>
      </c>
      <c r="D40" s="169" t="s">
        <v>345</v>
      </c>
      <c r="E40" s="159" t="s">
        <v>228</v>
      </c>
      <c r="F40" s="160">
        <v>1</v>
      </c>
      <c r="G40" s="160">
        <v>29.18</v>
      </c>
      <c r="H40" s="161">
        <f t="shared" si="0"/>
        <v>29.18</v>
      </c>
    </row>
    <row r="41" spans="2:8" ht="14.1" customHeight="1">
      <c r="B41" s="158"/>
      <c r="C41" s="159" t="s">
        <v>331</v>
      </c>
      <c r="D41" s="168" t="s">
        <v>374</v>
      </c>
      <c r="E41" s="159"/>
      <c r="F41" s="160"/>
      <c r="G41" s="160"/>
      <c r="H41" s="161"/>
    </row>
    <row r="42" spans="2:8" ht="14.1" customHeight="1">
      <c r="B42" s="158"/>
      <c r="C42" s="159" t="s">
        <v>331</v>
      </c>
      <c r="D42" s="168" t="s">
        <v>375</v>
      </c>
      <c r="E42" s="159"/>
      <c r="F42" s="160"/>
      <c r="G42" s="160"/>
      <c r="H42" s="161"/>
    </row>
    <row r="43" spans="2:8" ht="14.1" customHeight="1">
      <c r="B43" s="158">
        <v>32</v>
      </c>
      <c r="C43" s="159" t="s">
        <v>376</v>
      </c>
      <c r="D43" s="169" t="s">
        <v>377</v>
      </c>
      <c r="E43" s="159" t="s">
        <v>234</v>
      </c>
      <c r="F43" s="160">
        <v>4.3</v>
      </c>
      <c r="G43" s="160">
        <v>9.82</v>
      </c>
      <c r="H43" s="161">
        <f t="shared" si="0"/>
        <v>42.225999999999999</v>
      </c>
    </row>
    <row r="44" spans="2:8" ht="14.1" customHeight="1">
      <c r="B44" s="158">
        <v>33</v>
      </c>
      <c r="C44" s="159" t="s">
        <v>378</v>
      </c>
      <c r="D44" s="169" t="s">
        <v>379</v>
      </c>
      <c r="E44" s="159" t="s">
        <v>234</v>
      </c>
      <c r="F44" s="160">
        <v>6.5</v>
      </c>
      <c r="G44" s="160">
        <v>20.53</v>
      </c>
      <c r="H44" s="161">
        <f t="shared" si="0"/>
        <v>133.44499999999999</v>
      </c>
    </row>
    <row r="45" spans="2:8" ht="14.1" customHeight="1">
      <c r="B45" s="158">
        <v>34</v>
      </c>
      <c r="C45" s="159" t="s">
        <v>380</v>
      </c>
      <c r="D45" s="169" t="s">
        <v>381</v>
      </c>
      <c r="E45" s="159" t="s">
        <v>351</v>
      </c>
      <c r="F45" s="160">
        <v>3</v>
      </c>
      <c r="G45" s="160">
        <v>18.48</v>
      </c>
      <c r="H45" s="161">
        <f t="shared" si="0"/>
        <v>55.44</v>
      </c>
    </row>
    <row r="46" spans="2:8" ht="14.1" customHeight="1">
      <c r="B46" s="158">
        <v>35</v>
      </c>
      <c r="C46" s="159" t="s">
        <v>382</v>
      </c>
      <c r="D46" s="169" t="s">
        <v>383</v>
      </c>
      <c r="E46" s="159" t="s">
        <v>351</v>
      </c>
      <c r="F46" s="160">
        <v>2</v>
      </c>
      <c r="G46" s="160">
        <v>30.83</v>
      </c>
      <c r="H46" s="161">
        <f t="shared" si="0"/>
        <v>61.66</v>
      </c>
    </row>
    <row r="47" spans="2:8" ht="14.1" customHeight="1">
      <c r="B47" s="158"/>
      <c r="C47" s="159" t="s">
        <v>331</v>
      </c>
      <c r="D47" s="168" t="s">
        <v>384</v>
      </c>
      <c r="E47" s="159"/>
      <c r="F47" s="160"/>
      <c r="G47" s="160"/>
      <c r="H47" s="161"/>
    </row>
    <row r="48" spans="2:8" ht="14.1" customHeight="1">
      <c r="B48" s="158">
        <v>36</v>
      </c>
      <c r="C48" s="159" t="s">
        <v>376</v>
      </c>
      <c r="D48" s="169" t="s">
        <v>377</v>
      </c>
      <c r="E48" s="159" t="s">
        <v>234</v>
      </c>
      <c r="F48" s="160">
        <v>6.6</v>
      </c>
      <c r="G48" s="160">
        <v>9.82</v>
      </c>
      <c r="H48" s="161">
        <f t="shared" si="0"/>
        <v>64.811999999999998</v>
      </c>
    </row>
    <row r="49" spans="2:8" ht="14.1" customHeight="1">
      <c r="B49" s="158">
        <v>37</v>
      </c>
      <c r="C49" s="159" t="s">
        <v>380</v>
      </c>
      <c r="D49" s="169" t="s">
        <v>381</v>
      </c>
      <c r="E49" s="159" t="s">
        <v>351</v>
      </c>
      <c r="F49" s="160">
        <v>7</v>
      </c>
      <c r="G49" s="160">
        <v>18.48</v>
      </c>
      <c r="H49" s="161">
        <f t="shared" si="0"/>
        <v>129.36000000000001</v>
      </c>
    </row>
    <row r="50" spans="2:8" ht="14.1" customHeight="1">
      <c r="B50" s="158">
        <v>38</v>
      </c>
      <c r="C50" s="159" t="s">
        <v>382</v>
      </c>
      <c r="D50" s="169" t="s">
        <v>383</v>
      </c>
      <c r="E50" s="159" t="s">
        <v>351</v>
      </c>
      <c r="F50" s="160">
        <v>3</v>
      </c>
      <c r="G50" s="160">
        <v>30.83</v>
      </c>
      <c r="H50" s="161">
        <f t="shared" si="0"/>
        <v>92.49</v>
      </c>
    </row>
    <row r="51" spans="2:8" ht="14.1" customHeight="1">
      <c r="B51" s="158"/>
      <c r="C51" s="159" t="s">
        <v>331</v>
      </c>
      <c r="D51" s="168" t="s">
        <v>385</v>
      </c>
      <c r="E51" s="159"/>
      <c r="F51" s="160"/>
      <c r="G51" s="160"/>
      <c r="H51" s="161"/>
    </row>
    <row r="52" spans="2:8" ht="14.1" customHeight="1">
      <c r="B52" s="158">
        <v>39</v>
      </c>
      <c r="C52" s="159" t="s">
        <v>376</v>
      </c>
      <c r="D52" s="169" t="s">
        <v>377</v>
      </c>
      <c r="E52" s="159" t="s">
        <v>234</v>
      </c>
      <c r="F52" s="160">
        <v>17.41</v>
      </c>
      <c r="G52" s="160">
        <v>9.82</v>
      </c>
      <c r="H52" s="161">
        <f t="shared" si="0"/>
        <v>170.96620000000001</v>
      </c>
    </row>
    <row r="53" spans="2:8" ht="14.1" customHeight="1">
      <c r="B53" s="158">
        <v>40</v>
      </c>
      <c r="C53" s="159" t="s">
        <v>380</v>
      </c>
      <c r="D53" s="169" t="s">
        <v>381</v>
      </c>
      <c r="E53" s="159" t="s">
        <v>351</v>
      </c>
      <c r="F53" s="160">
        <v>15</v>
      </c>
      <c r="G53" s="160">
        <v>18.48</v>
      </c>
      <c r="H53" s="161">
        <f t="shared" si="0"/>
        <v>277.2</v>
      </c>
    </row>
    <row r="54" spans="2:8" ht="14.1" customHeight="1">
      <c r="B54" s="158">
        <v>41</v>
      </c>
      <c r="C54" s="159" t="s">
        <v>382</v>
      </c>
      <c r="D54" s="169" t="s">
        <v>383</v>
      </c>
      <c r="E54" s="159" t="s">
        <v>351</v>
      </c>
      <c r="F54" s="160">
        <v>6</v>
      </c>
      <c r="G54" s="160">
        <v>30.83</v>
      </c>
      <c r="H54" s="161">
        <f t="shared" si="0"/>
        <v>184.98</v>
      </c>
    </row>
    <row r="55" spans="2:8" ht="14.1" customHeight="1">
      <c r="B55" s="158"/>
      <c r="C55" s="159" t="s">
        <v>331</v>
      </c>
      <c r="D55" s="168" t="s">
        <v>386</v>
      </c>
      <c r="E55" s="159"/>
      <c r="F55" s="160"/>
      <c r="G55" s="160"/>
      <c r="H55" s="161"/>
    </row>
    <row r="56" spans="2:8" ht="14.1" customHeight="1">
      <c r="B56" s="158">
        <v>42</v>
      </c>
      <c r="C56" s="159" t="s">
        <v>376</v>
      </c>
      <c r="D56" s="169" t="s">
        <v>377</v>
      </c>
      <c r="E56" s="159" t="s">
        <v>234</v>
      </c>
      <c r="F56" s="160">
        <v>17.309999999999999</v>
      </c>
      <c r="G56" s="160">
        <v>9.82</v>
      </c>
      <c r="H56" s="161">
        <f t="shared" si="0"/>
        <v>169.98419999999999</v>
      </c>
    </row>
    <row r="57" spans="2:8" ht="14.1" customHeight="1">
      <c r="B57" s="158">
        <v>43</v>
      </c>
      <c r="C57" s="159" t="s">
        <v>380</v>
      </c>
      <c r="D57" s="169" t="s">
        <v>381</v>
      </c>
      <c r="E57" s="159" t="s">
        <v>351</v>
      </c>
      <c r="F57" s="160">
        <v>12</v>
      </c>
      <c r="G57" s="160">
        <v>18.48</v>
      </c>
      <c r="H57" s="161">
        <f t="shared" si="0"/>
        <v>221.76</v>
      </c>
    </row>
    <row r="58" spans="2:8" ht="14.1" customHeight="1">
      <c r="B58" s="158">
        <v>44</v>
      </c>
      <c r="C58" s="159" t="s">
        <v>382</v>
      </c>
      <c r="D58" s="169" t="s">
        <v>383</v>
      </c>
      <c r="E58" s="159" t="s">
        <v>351</v>
      </c>
      <c r="F58" s="160">
        <v>15</v>
      </c>
      <c r="G58" s="160">
        <v>30.83</v>
      </c>
      <c r="H58" s="161">
        <f t="shared" si="0"/>
        <v>462.45</v>
      </c>
    </row>
    <row r="59" spans="2:8" ht="14.1" customHeight="1">
      <c r="B59" s="158"/>
      <c r="C59" s="159" t="s">
        <v>331</v>
      </c>
      <c r="D59" s="168" t="s">
        <v>387</v>
      </c>
      <c r="E59" s="159"/>
      <c r="F59" s="160"/>
      <c r="G59" s="160"/>
      <c r="H59" s="161"/>
    </row>
    <row r="60" spans="2:8" ht="14.1" customHeight="1">
      <c r="B60" s="158">
        <v>45</v>
      </c>
      <c r="C60" s="159" t="s">
        <v>376</v>
      </c>
      <c r="D60" s="169" t="s">
        <v>377</v>
      </c>
      <c r="E60" s="159" t="s">
        <v>234</v>
      </c>
      <c r="F60" s="160">
        <v>16.11</v>
      </c>
      <c r="G60" s="160">
        <v>9.82</v>
      </c>
      <c r="H60" s="161">
        <f t="shared" si="0"/>
        <v>158.2002</v>
      </c>
    </row>
    <row r="61" spans="2:8" ht="14.1" customHeight="1">
      <c r="B61" s="158">
        <v>46</v>
      </c>
      <c r="C61" s="159" t="s">
        <v>380</v>
      </c>
      <c r="D61" s="169" t="s">
        <v>381</v>
      </c>
      <c r="E61" s="159" t="s">
        <v>351</v>
      </c>
      <c r="F61" s="160">
        <v>6</v>
      </c>
      <c r="G61" s="160">
        <v>18.48</v>
      </c>
      <c r="H61" s="161">
        <f t="shared" si="0"/>
        <v>110.88</v>
      </c>
    </row>
    <row r="62" spans="2:8" ht="14.1" customHeight="1">
      <c r="B62" s="158">
        <v>47</v>
      </c>
      <c r="C62" s="159" t="s">
        <v>382</v>
      </c>
      <c r="D62" s="169" t="s">
        <v>383</v>
      </c>
      <c r="E62" s="159" t="s">
        <v>351</v>
      </c>
      <c r="F62" s="160">
        <v>2</v>
      </c>
      <c r="G62" s="160">
        <v>30.83</v>
      </c>
      <c r="H62" s="161">
        <f t="shared" si="0"/>
        <v>61.66</v>
      </c>
    </row>
    <row r="63" spans="2:8" ht="14.1" customHeight="1">
      <c r="B63" s="158"/>
      <c r="C63" s="159" t="s">
        <v>331</v>
      </c>
      <c r="D63" s="168" t="s">
        <v>388</v>
      </c>
      <c r="E63" s="159"/>
      <c r="F63" s="160"/>
      <c r="G63" s="160"/>
      <c r="H63" s="161"/>
    </row>
    <row r="64" spans="2:8" ht="14.1" customHeight="1">
      <c r="B64" s="158"/>
      <c r="C64" s="159" t="s">
        <v>331</v>
      </c>
      <c r="D64" s="168" t="s">
        <v>389</v>
      </c>
      <c r="E64" s="159"/>
      <c r="F64" s="160"/>
      <c r="G64" s="160"/>
      <c r="H64" s="161"/>
    </row>
    <row r="65" spans="2:8" ht="14.1" customHeight="1">
      <c r="B65" s="158">
        <v>48</v>
      </c>
      <c r="C65" s="159" t="s">
        <v>390</v>
      </c>
      <c r="D65" s="169" t="s">
        <v>391</v>
      </c>
      <c r="E65" s="159" t="s">
        <v>234</v>
      </c>
      <c r="F65" s="160">
        <v>25.75</v>
      </c>
      <c r="G65" s="160">
        <v>6.84</v>
      </c>
      <c r="H65" s="161">
        <f t="shared" si="0"/>
        <v>176.13</v>
      </c>
    </row>
    <row r="66" spans="2:8" ht="14.1" customHeight="1">
      <c r="B66" s="158">
        <v>49</v>
      </c>
      <c r="C66" s="159" t="s">
        <v>376</v>
      </c>
      <c r="D66" s="169" t="s">
        <v>377</v>
      </c>
      <c r="E66" s="159" t="s">
        <v>234</v>
      </c>
      <c r="F66" s="160">
        <v>26.25</v>
      </c>
      <c r="G66" s="160">
        <v>9.82</v>
      </c>
      <c r="H66" s="161">
        <f t="shared" si="0"/>
        <v>257.77500000000003</v>
      </c>
    </row>
    <row r="67" spans="2:8" ht="14.1" customHeight="1">
      <c r="B67" s="158">
        <v>50</v>
      </c>
      <c r="C67" s="159" t="s">
        <v>378</v>
      </c>
      <c r="D67" s="169" t="s">
        <v>379</v>
      </c>
      <c r="E67" s="159" t="s">
        <v>234</v>
      </c>
      <c r="F67" s="160">
        <v>24.72</v>
      </c>
      <c r="G67" s="160">
        <v>20.53</v>
      </c>
      <c r="H67" s="161">
        <f t="shared" si="0"/>
        <v>507.5016</v>
      </c>
    </row>
    <row r="68" spans="2:8" ht="14.1" customHeight="1">
      <c r="B68" s="158">
        <v>51</v>
      </c>
      <c r="C68" s="159" t="s">
        <v>392</v>
      </c>
      <c r="D68" s="169" t="s">
        <v>393</v>
      </c>
      <c r="E68" s="159" t="s">
        <v>351</v>
      </c>
      <c r="F68" s="160">
        <v>3</v>
      </c>
      <c r="G68" s="160">
        <v>26.68</v>
      </c>
      <c r="H68" s="161">
        <f t="shared" si="0"/>
        <v>80.039999999999992</v>
      </c>
    </row>
    <row r="69" spans="2:8" ht="14.1" customHeight="1">
      <c r="B69" s="158">
        <v>52</v>
      </c>
      <c r="C69" s="159" t="s">
        <v>390</v>
      </c>
      <c r="D69" s="169" t="s">
        <v>394</v>
      </c>
      <c r="E69" s="159" t="s">
        <v>234</v>
      </c>
      <c r="F69" s="160">
        <v>3.3</v>
      </c>
      <c r="G69" s="160">
        <v>6.84</v>
      </c>
      <c r="H69" s="161">
        <f t="shared" si="0"/>
        <v>22.571999999999999</v>
      </c>
    </row>
    <row r="70" spans="2:8" ht="14.1" customHeight="1">
      <c r="B70" s="158">
        <v>53</v>
      </c>
      <c r="C70" s="159" t="s">
        <v>395</v>
      </c>
      <c r="D70" s="169" t="s">
        <v>396</v>
      </c>
      <c r="E70" s="159" t="s">
        <v>234</v>
      </c>
      <c r="F70" s="160">
        <v>46.25</v>
      </c>
      <c r="G70" s="160">
        <v>22.48</v>
      </c>
      <c r="H70" s="161">
        <f t="shared" si="0"/>
        <v>1039.7</v>
      </c>
    </row>
    <row r="71" spans="2:8" ht="14.1" customHeight="1">
      <c r="B71" s="158">
        <v>54</v>
      </c>
      <c r="C71" s="159" t="s">
        <v>397</v>
      </c>
      <c r="D71" s="169" t="s">
        <v>398</v>
      </c>
      <c r="E71" s="159" t="s">
        <v>234</v>
      </c>
      <c r="F71" s="160">
        <v>31.7</v>
      </c>
      <c r="G71" s="160">
        <v>147.24</v>
      </c>
      <c r="H71" s="161">
        <f t="shared" ref="H71:H104" si="1">F71*G71</f>
        <v>4667.5079999999998</v>
      </c>
    </row>
    <row r="72" spans="2:8" ht="14.1" customHeight="1">
      <c r="B72" s="158"/>
      <c r="C72" s="159" t="s">
        <v>331</v>
      </c>
      <c r="D72" s="168" t="s">
        <v>399</v>
      </c>
      <c r="E72" s="159"/>
      <c r="F72" s="160"/>
      <c r="G72" s="160"/>
      <c r="H72" s="161"/>
    </row>
    <row r="73" spans="2:8" ht="14.1" customHeight="1">
      <c r="B73" s="158">
        <v>55</v>
      </c>
      <c r="C73" s="159" t="s">
        <v>390</v>
      </c>
      <c r="D73" s="169" t="s">
        <v>391</v>
      </c>
      <c r="E73" s="159" t="s">
        <v>234</v>
      </c>
      <c r="F73" s="160">
        <v>121.4</v>
      </c>
      <c r="G73" s="160">
        <v>6.84</v>
      </c>
      <c r="H73" s="161">
        <f t="shared" si="1"/>
        <v>830.37599999999998</v>
      </c>
    </row>
    <row r="74" spans="2:8" ht="14.1" customHeight="1">
      <c r="B74" s="158">
        <v>56</v>
      </c>
      <c r="C74" s="159" t="s">
        <v>395</v>
      </c>
      <c r="D74" s="169" t="s">
        <v>396</v>
      </c>
      <c r="E74" s="159" t="s">
        <v>234</v>
      </c>
      <c r="F74" s="160">
        <v>56.35</v>
      </c>
      <c r="G74" s="160">
        <v>22.48</v>
      </c>
      <c r="H74" s="161">
        <f t="shared" si="1"/>
        <v>1266.748</v>
      </c>
    </row>
    <row r="75" spans="2:8" ht="14.1" customHeight="1">
      <c r="B75" s="158">
        <v>57</v>
      </c>
      <c r="C75" s="159" t="s">
        <v>400</v>
      </c>
      <c r="D75" s="169" t="s">
        <v>401</v>
      </c>
      <c r="E75" s="159" t="s">
        <v>210</v>
      </c>
      <c r="F75" s="160">
        <v>6</v>
      </c>
      <c r="G75" s="160">
        <v>5.23</v>
      </c>
      <c r="H75" s="161">
        <f t="shared" si="1"/>
        <v>31.380000000000003</v>
      </c>
    </row>
    <row r="76" spans="2:8" ht="14.1" customHeight="1">
      <c r="B76" s="158"/>
      <c r="C76" s="159" t="s">
        <v>331</v>
      </c>
      <c r="D76" s="168" t="s">
        <v>402</v>
      </c>
      <c r="E76" s="159"/>
      <c r="F76" s="160"/>
      <c r="G76" s="160"/>
      <c r="H76" s="161"/>
    </row>
    <row r="77" spans="2:8">
      <c r="B77" s="158">
        <v>58</v>
      </c>
      <c r="C77" s="159" t="s">
        <v>378</v>
      </c>
      <c r="D77" s="169" t="s">
        <v>379</v>
      </c>
      <c r="E77" s="159" t="s">
        <v>234</v>
      </c>
      <c r="F77" s="160">
        <v>39.950000000000003</v>
      </c>
      <c r="G77" s="160">
        <v>20.53</v>
      </c>
      <c r="H77" s="161">
        <f t="shared" si="1"/>
        <v>820.1735000000001</v>
      </c>
    </row>
    <row r="78" spans="2:8">
      <c r="B78" s="158">
        <v>59</v>
      </c>
      <c r="C78" s="159" t="s">
        <v>403</v>
      </c>
      <c r="D78" s="169" t="s">
        <v>404</v>
      </c>
      <c r="E78" s="159" t="s">
        <v>228</v>
      </c>
      <c r="F78" s="160">
        <v>6</v>
      </c>
      <c r="G78" s="160">
        <v>119.7</v>
      </c>
      <c r="H78" s="161">
        <f t="shared" si="1"/>
        <v>718.2</v>
      </c>
    </row>
    <row r="79" spans="2:8" ht="14.1" customHeight="1">
      <c r="B79" s="158">
        <v>60</v>
      </c>
      <c r="C79" s="159" t="s">
        <v>390</v>
      </c>
      <c r="D79" s="169" t="s">
        <v>405</v>
      </c>
      <c r="E79" s="159" t="s">
        <v>234</v>
      </c>
      <c r="F79" s="160">
        <v>6.75</v>
      </c>
      <c r="G79" s="160">
        <v>6.84</v>
      </c>
      <c r="H79" s="161">
        <f t="shared" si="1"/>
        <v>46.17</v>
      </c>
    </row>
    <row r="80" spans="2:8" ht="14.1" customHeight="1">
      <c r="B80" s="158">
        <v>61</v>
      </c>
      <c r="C80" s="159" t="s">
        <v>400</v>
      </c>
      <c r="D80" s="169" t="s">
        <v>401</v>
      </c>
      <c r="E80" s="159" t="s">
        <v>210</v>
      </c>
      <c r="F80" s="160">
        <v>49.92</v>
      </c>
      <c r="G80" s="160">
        <v>5.23</v>
      </c>
      <c r="H80" s="161">
        <f t="shared" si="1"/>
        <v>261.08160000000004</v>
      </c>
    </row>
    <row r="81" spans="2:8" ht="14.1" customHeight="1">
      <c r="B81" s="158"/>
      <c r="C81" s="159" t="s">
        <v>331</v>
      </c>
      <c r="D81" s="168" t="s">
        <v>406</v>
      </c>
      <c r="E81" s="159"/>
      <c r="F81" s="160"/>
      <c r="G81" s="160"/>
      <c r="H81" s="161"/>
    </row>
    <row r="82" spans="2:8" ht="14.1" customHeight="1">
      <c r="B82" s="158">
        <v>62</v>
      </c>
      <c r="C82" s="159" t="s">
        <v>407</v>
      </c>
      <c r="D82" s="169" t="s">
        <v>408</v>
      </c>
      <c r="E82" s="159" t="s">
        <v>351</v>
      </c>
      <c r="F82" s="160">
        <v>2</v>
      </c>
      <c r="G82" s="160">
        <v>24.47</v>
      </c>
      <c r="H82" s="161">
        <f t="shared" si="1"/>
        <v>48.94</v>
      </c>
    </row>
    <row r="83" spans="2:8" ht="14.1" customHeight="1">
      <c r="B83" s="158">
        <v>63</v>
      </c>
      <c r="C83" s="159" t="s">
        <v>409</v>
      </c>
      <c r="D83" s="169" t="s">
        <v>410</v>
      </c>
      <c r="E83" s="159" t="s">
        <v>351</v>
      </c>
      <c r="F83" s="160">
        <v>7</v>
      </c>
      <c r="G83" s="160">
        <v>28.98</v>
      </c>
      <c r="H83" s="161">
        <f t="shared" si="1"/>
        <v>202.86</v>
      </c>
    </row>
    <row r="84" spans="2:8" ht="14.1" customHeight="1">
      <c r="B84" s="158">
        <v>64</v>
      </c>
      <c r="C84" s="159" t="s">
        <v>411</v>
      </c>
      <c r="D84" s="169" t="s">
        <v>412</v>
      </c>
      <c r="E84" s="159" t="s">
        <v>228</v>
      </c>
      <c r="F84" s="160">
        <v>5</v>
      </c>
      <c r="G84" s="160">
        <v>645.82000000000005</v>
      </c>
      <c r="H84" s="161">
        <f t="shared" si="1"/>
        <v>3229.1000000000004</v>
      </c>
    </row>
    <row r="85" spans="2:8" ht="14.1" customHeight="1">
      <c r="B85" s="158">
        <v>65</v>
      </c>
      <c r="C85" s="159" t="s">
        <v>413</v>
      </c>
      <c r="D85" s="169" t="s">
        <v>414</v>
      </c>
      <c r="E85" s="159" t="s">
        <v>228</v>
      </c>
      <c r="F85" s="160">
        <v>6</v>
      </c>
      <c r="G85" s="160">
        <v>1097.71</v>
      </c>
      <c r="H85" s="161">
        <f t="shared" si="1"/>
        <v>6586.26</v>
      </c>
    </row>
    <row r="86" spans="2:8" ht="14.1" customHeight="1">
      <c r="B86" s="158"/>
      <c r="C86" s="159" t="s">
        <v>331</v>
      </c>
      <c r="D86" s="168" t="s">
        <v>415</v>
      </c>
      <c r="E86" s="159"/>
      <c r="F86" s="160"/>
      <c r="G86" s="160"/>
      <c r="H86" s="161"/>
    </row>
    <row r="87" spans="2:8" ht="14.1" customHeight="1">
      <c r="B87" s="158">
        <v>66</v>
      </c>
      <c r="C87" s="159" t="s">
        <v>416</v>
      </c>
      <c r="D87" s="169" t="s">
        <v>417</v>
      </c>
      <c r="E87" s="159" t="s">
        <v>234</v>
      </c>
      <c r="F87" s="160">
        <v>44.85</v>
      </c>
      <c r="G87" s="160">
        <v>32.03</v>
      </c>
      <c r="H87" s="161">
        <f t="shared" si="1"/>
        <v>1436.5455000000002</v>
      </c>
    </row>
    <row r="88" spans="2:8">
      <c r="B88" s="158">
        <v>67</v>
      </c>
      <c r="C88" s="159" t="s">
        <v>418</v>
      </c>
      <c r="D88" s="169" t="s">
        <v>419</v>
      </c>
      <c r="E88" s="159" t="s">
        <v>234</v>
      </c>
      <c r="F88" s="160">
        <v>25</v>
      </c>
      <c r="G88" s="160">
        <v>20.68</v>
      </c>
      <c r="H88" s="161">
        <f t="shared" si="1"/>
        <v>517</v>
      </c>
    </row>
    <row r="89" spans="2:8">
      <c r="B89" s="158">
        <v>68</v>
      </c>
      <c r="C89" s="159" t="s">
        <v>420</v>
      </c>
      <c r="D89" s="169" t="s">
        <v>421</v>
      </c>
      <c r="E89" s="159" t="s">
        <v>228</v>
      </c>
      <c r="F89" s="160">
        <v>5</v>
      </c>
      <c r="G89" s="160">
        <v>412.25</v>
      </c>
      <c r="H89" s="161">
        <f t="shared" si="1"/>
        <v>2061.25</v>
      </c>
    </row>
    <row r="90" spans="2:8">
      <c r="B90" s="158">
        <v>69</v>
      </c>
      <c r="C90" s="159" t="s">
        <v>422</v>
      </c>
      <c r="D90" s="169" t="s">
        <v>423</v>
      </c>
      <c r="E90" s="159" t="s">
        <v>228</v>
      </c>
      <c r="F90" s="160">
        <v>5</v>
      </c>
      <c r="G90" s="160">
        <v>70.08</v>
      </c>
      <c r="H90" s="161">
        <f t="shared" si="1"/>
        <v>350.4</v>
      </c>
    </row>
    <row r="91" spans="2:8" ht="14.1" customHeight="1">
      <c r="B91" s="158">
        <v>70</v>
      </c>
      <c r="C91" s="159" t="s">
        <v>424</v>
      </c>
      <c r="D91" s="169" t="s">
        <v>425</v>
      </c>
      <c r="E91" s="159" t="s">
        <v>228</v>
      </c>
      <c r="F91" s="160">
        <v>1</v>
      </c>
      <c r="G91" s="160">
        <v>276.95</v>
      </c>
      <c r="H91" s="161">
        <f t="shared" si="1"/>
        <v>276.95</v>
      </c>
    </row>
    <row r="92" spans="2:8" ht="14.1" customHeight="1">
      <c r="B92" s="158">
        <v>71</v>
      </c>
      <c r="C92" s="159" t="s">
        <v>426</v>
      </c>
      <c r="D92" s="169" t="s">
        <v>427</v>
      </c>
      <c r="E92" s="159" t="s">
        <v>228</v>
      </c>
      <c r="F92" s="160">
        <v>1</v>
      </c>
      <c r="G92" s="160">
        <v>54.48</v>
      </c>
      <c r="H92" s="161">
        <f t="shared" si="1"/>
        <v>54.48</v>
      </c>
    </row>
    <row r="93" spans="2:8" ht="14.1" customHeight="1">
      <c r="B93" s="158"/>
      <c r="C93" s="159" t="s">
        <v>331</v>
      </c>
      <c r="D93" s="168" t="s">
        <v>428</v>
      </c>
      <c r="E93" s="159"/>
      <c r="F93" s="160"/>
      <c r="G93" s="160"/>
      <c r="H93" s="161"/>
    </row>
    <row r="94" spans="2:8" ht="14.1" customHeight="1">
      <c r="B94" s="158">
        <v>72</v>
      </c>
      <c r="C94" s="159" t="s">
        <v>429</v>
      </c>
      <c r="D94" s="169" t="s">
        <v>430</v>
      </c>
      <c r="E94" s="159" t="s">
        <v>212</v>
      </c>
      <c r="F94" s="160">
        <v>0.5</v>
      </c>
      <c r="G94" s="160">
        <v>131.24</v>
      </c>
      <c r="H94" s="161">
        <f t="shared" si="1"/>
        <v>65.62</v>
      </c>
    </row>
    <row r="95" spans="2:8" ht="14.1" customHeight="1">
      <c r="B95" s="158">
        <v>73</v>
      </c>
      <c r="C95" s="159" t="s">
        <v>431</v>
      </c>
      <c r="D95" s="169" t="s">
        <v>432</v>
      </c>
      <c r="E95" s="159" t="s">
        <v>433</v>
      </c>
      <c r="F95" s="160">
        <v>1</v>
      </c>
      <c r="G95" s="160">
        <v>6456.17</v>
      </c>
      <c r="H95" s="161">
        <f t="shared" si="1"/>
        <v>6456.17</v>
      </c>
    </row>
    <row r="96" spans="2:8" ht="14.1" customHeight="1">
      <c r="B96" s="158">
        <v>74</v>
      </c>
      <c r="C96" s="159" t="s">
        <v>434</v>
      </c>
      <c r="D96" s="169" t="s">
        <v>435</v>
      </c>
      <c r="E96" s="159" t="s">
        <v>433</v>
      </c>
      <c r="F96" s="160">
        <v>1</v>
      </c>
      <c r="G96" s="160">
        <v>9832.25</v>
      </c>
      <c r="H96" s="161">
        <f t="shared" si="1"/>
        <v>9832.25</v>
      </c>
    </row>
    <row r="97" spans="2:8" ht="14.1" customHeight="1">
      <c r="B97" s="158">
        <v>75</v>
      </c>
      <c r="C97" s="159" t="s">
        <v>436</v>
      </c>
      <c r="D97" s="169" t="s">
        <v>437</v>
      </c>
      <c r="E97" s="159" t="s">
        <v>433</v>
      </c>
      <c r="F97" s="160">
        <v>1</v>
      </c>
      <c r="G97" s="160">
        <v>2691.61</v>
      </c>
      <c r="H97" s="161">
        <f t="shared" si="1"/>
        <v>2691.61</v>
      </c>
    </row>
    <row r="98" spans="2:8" ht="14.1" customHeight="1">
      <c r="B98" s="158"/>
      <c r="C98" s="159" t="s">
        <v>331</v>
      </c>
      <c r="D98" s="168" t="s">
        <v>438</v>
      </c>
      <c r="E98" s="159"/>
      <c r="F98" s="160"/>
      <c r="G98" s="160"/>
      <c r="H98" s="161"/>
    </row>
    <row r="99" spans="2:8" ht="14.1" customHeight="1">
      <c r="B99" s="158">
        <v>76</v>
      </c>
      <c r="C99" s="159" t="s">
        <v>439</v>
      </c>
      <c r="D99" s="169" t="s">
        <v>440</v>
      </c>
      <c r="E99" s="159" t="s">
        <v>210</v>
      </c>
      <c r="F99" s="160">
        <v>18.829999999999998</v>
      </c>
      <c r="G99" s="160">
        <v>3.28</v>
      </c>
      <c r="H99" s="161">
        <f t="shared" si="1"/>
        <v>61.762399999999992</v>
      </c>
    </row>
    <row r="100" spans="2:8" ht="14.1" customHeight="1">
      <c r="B100" s="158">
        <v>77</v>
      </c>
      <c r="C100" s="159" t="s">
        <v>441</v>
      </c>
      <c r="D100" s="169" t="s">
        <v>442</v>
      </c>
      <c r="E100" s="159" t="s">
        <v>210</v>
      </c>
      <c r="F100" s="160">
        <v>61.3</v>
      </c>
      <c r="G100" s="160">
        <v>7.01</v>
      </c>
      <c r="H100" s="161">
        <f t="shared" si="1"/>
        <v>429.71299999999997</v>
      </c>
    </row>
    <row r="101" spans="2:8" ht="14.1" customHeight="1">
      <c r="B101" s="158">
        <v>78</v>
      </c>
      <c r="C101" s="159" t="s">
        <v>443</v>
      </c>
      <c r="D101" s="169" t="s">
        <v>444</v>
      </c>
      <c r="E101" s="159" t="s">
        <v>210</v>
      </c>
      <c r="F101" s="160">
        <v>51.72</v>
      </c>
      <c r="G101" s="160">
        <v>13.5</v>
      </c>
      <c r="H101" s="161">
        <f t="shared" si="1"/>
        <v>698.22</v>
      </c>
    </row>
    <row r="102" spans="2:8" ht="14.1" customHeight="1">
      <c r="B102" s="158">
        <v>79</v>
      </c>
      <c r="C102" s="159" t="s">
        <v>445</v>
      </c>
      <c r="D102" s="169" t="s">
        <v>446</v>
      </c>
      <c r="E102" s="159" t="s">
        <v>224</v>
      </c>
      <c r="F102" s="160">
        <v>653</v>
      </c>
      <c r="G102" s="160">
        <v>1.69</v>
      </c>
      <c r="H102" s="161">
        <f t="shared" si="1"/>
        <v>1103.57</v>
      </c>
    </row>
    <row r="103" spans="2:8" ht="14.1" customHeight="1">
      <c r="B103" s="158">
        <v>80</v>
      </c>
      <c r="C103" s="159" t="s">
        <v>447</v>
      </c>
      <c r="D103" s="169" t="s">
        <v>448</v>
      </c>
      <c r="E103" s="159" t="s">
        <v>212</v>
      </c>
      <c r="F103" s="160">
        <v>6</v>
      </c>
      <c r="G103" s="160">
        <v>131.24</v>
      </c>
      <c r="H103" s="161">
        <f t="shared" si="1"/>
        <v>787.44</v>
      </c>
    </row>
    <row r="104" spans="2:8" ht="14.1" customHeight="1">
      <c r="B104" s="158">
        <v>81</v>
      </c>
      <c r="C104" s="159" t="s">
        <v>449</v>
      </c>
      <c r="D104" s="169" t="s">
        <v>450</v>
      </c>
      <c r="E104" s="159" t="s">
        <v>210</v>
      </c>
      <c r="F104" s="160">
        <v>16.16</v>
      </c>
      <c r="G104" s="160">
        <v>6.98</v>
      </c>
      <c r="H104" s="161">
        <f t="shared" si="1"/>
        <v>112.7968</v>
      </c>
    </row>
    <row r="105" spans="2:8" ht="14.1" customHeight="1">
      <c r="B105" s="171"/>
      <c r="C105" s="172"/>
      <c r="D105" s="165"/>
      <c r="E105" s="321" t="s">
        <v>327</v>
      </c>
      <c r="F105" s="321"/>
      <c r="G105" s="321"/>
      <c r="H105" s="173">
        <f>SUM(H6:H104)</f>
        <v>55790.657800000008</v>
      </c>
    </row>
    <row r="106" spans="2:8" ht="14.1" customHeight="1"/>
  </sheetData>
  <mergeCells count="3">
    <mergeCell ref="B1:H1"/>
    <mergeCell ref="B2:H2"/>
    <mergeCell ref="E105:G105"/>
  </mergeCells>
  <printOptions horizontalCentered="1" verticalCentered="1"/>
  <pageMargins left="0.78740157480314965" right="0.59055118110236227" top="0.78740157480314965" bottom="0.78740157480314965" header="0" footer="0"/>
  <pageSetup paperSize="9" scale="8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60"/>
  <sheetViews>
    <sheetView topLeftCell="A42" workbookViewId="0">
      <selection activeCell="B4" sqref="B4:H51"/>
    </sheetView>
  </sheetViews>
  <sheetFormatPr baseColWidth="10" defaultColWidth="11.42578125" defaultRowHeight="12.75"/>
  <cols>
    <col min="1" max="1" width="1.7109375" style="154" customWidth="1"/>
    <col min="2" max="2" width="5.7109375" style="174" customWidth="1"/>
    <col min="3" max="3" width="8.7109375" style="174" customWidth="1"/>
    <col min="4" max="4" width="52.85546875" style="154" bestFit="1" customWidth="1"/>
    <col min="5" max="5" width="7.7109375" style="154" customWidth="1"/>
    <col min="6" max="8" width="10.7109375" style="154" customWidth="1"/>
    <col min="9" max="250" width="11.42578125" style="154"/>
    <col min="251" max="251" width="5.7109375" style="154" customWidth="1"/>
    <col min="252" max="252" width="51" style="154" customWidth="1"/>
    <col min="253" max="253" width="8.85546875" style="154" customWidth="1"/>
    <col min="254" max="254" width="10.28515625" style="154" customWidth="1"/>
    <col min="255" max="255" width="11" style="154" customWidth="1"/>
    <col min="256" max="256" width="12" style="154" customWidth="1"/>
    <col min="257" max="506" width="11.42578125" style="154"/>
    <col min="507" max="507" width="5.7109375" style="154" customWidth="1"/>
    <col min="508" max="508" width="51" style="154" customWidth="1"/>
    <col min="509" max="509" width="8.85546875" style="154" customWidth="1"/>
    <col min="510" max="510" width="10.28515625" style="154" customWidth="1"/>
    <col min="511" max="511" width="11" style="154" customWidth="1"/>
    <col min="512" max="512" width="12" style="154" customWidth="1"/>
    <col min="513" max="762" width="11.42578125" style="154"/>
    <col min="763" max="763" width="5.7109375" style="154" customWidth="1"/>
    <col min="764" max="764" width="51" style="154" customWidth="1"/>
    <col min="765" max="765" width="8.85546875" style="154" customWidth="1"/>
    <col min="766" max="766" width="10.28515625" style="154" customWidth="1"/>
    <col min="767" max="767" width="11" style="154" customWidth="1"/>
    <col min="768" max="768" width="12" style="154" customWidth="1"/>
    <col min="769" max="1018" width="11.42578125" style="154"/>
    <col min="1019" max="1019" width="5.7109375" style="154" customWidth="1"/>
    <col min="1020" max="1020" width="51" style="154" customWidth="1"/>
    <col min="1021" max="1021" width="8.85546875" style="154" customWidth="1"/>
    <col min="1022" max="1022" width="10.28515625" style="154" customWidth="1"/>
    <col min="1023" max="1023" width="11" style="154" customWidth="1"/>
    <col min="1024" max="1024" width="12" style="154" customWidth="1"/>
    <col min="1025" max="1274" width="11.42578125" style="154"/>
    <col min="1275" max="1275" width="5.7109375" style="154" customWidth="1"/>
    <col min="1276" max="1276" width="51" style="154" customWidth="1"/>
    <col min="1277" max="1277" width="8.85546875" style="154" customWidth="1"/>
    <col min="1278" max="1278" width="10.28515625" style="154" customWidth="1"/>
    <col min="1279" max="1279" width="11" style="154" customWidth="1"/>
    <col min="1280" max="1280" width="12" style="154" customWidth="1"/>
    <col min="1281" max="1530" width="11.42578125" style="154"/>
    <col min="1531" max="1531" width="5.7109375" style="154" customWidth="1"/>
    <col min="1532" max="1532" width="51" style="154" customWidth="1"/>
    <col min="1533" max="1533" width="8.85546875" style="154" customWidth="1"/>
    <col min="1534" max="1534" width="10.28515625" style="154" customWidth="1"/>
    <col min="1535" max="1535" width="11" style="154" customWidth="1"/>
    <col min="1536" max="1536" width="12" style="154" customWidth="1"/>
    <col min="1537" max="1786" width="11.42578125" style="154"/>
    <col min="1787" max="1787" width="5.7109375" style="154" customWidth="1"/>
    <col min="1788" max="1788" width="51" style="154" customWidth="1"/>
    <col min="1789" max="1789" width="8.85546875" style="154" customWidth="1"/>
    <col min="1790" max="1790" width="10.28515625" style="154" customWidth="1"/>
    <col min="1791" max="1791" width="11" style="154" customWidth="1"/>
    <col min="1792" max="1792" width="12" style="154" customWidth="1"/>
    <col min="1793" max="2042" width="11.42578125" style="154"/>
    <col min="2043" max="2043" width="5.7109375" style="154" customWidth="1"/>
    <col min="2044" max="2044" width="51" style="154" customWidth="1"/>
    <col min="2045" max="2045" width="8.85546875" style="154" customWidth="1"/>
    <col min="2046" max="2046" width="10.28515625" style="154" customWidth="1"/>
    <col min="2047" max="2047" width="11" style="154" customWidth="1"/>
    <col min="2048" max="2048" width="12" style="154" customWidth="1"/>
    <col min="2049" max="2298" width="11.42578125" style="154"/>
    <col min="2299" max="2299" width="5.7109375" style="154" customWidth="1"/>
    <col min="2300" max="2300" width="51" style="154" customWidth="1"/>
    <col min="2301" max="2301" width="8.85546875" style="154" customWidth="1"/>
    <col min="2302" max="2302" width="10.28515625" style="154" customWidth="1"/>
    <col min="2303" max="2303" width="11" style="154" customWidth="1"/>
    <col min="2304" max="2304" width="12" style="154" customWidth="1"/>
    <col min="2305" max="2554" width="11.42578125" style="154"/>
    <col min="2555" max="2555" width="5.7109375" style="154" customWidth="1"/>
    <col min="2556" max="2556" width="51" style="154" customWidth="1"/>
    <col min="2557" max="2557" width="8.85546875" style="154" customWidth="1"/>
    <col min="2558" max="2558" width="10.28515625" style="154" customWidth="1"/>
    <col min="2559" max="2559" width="11" style="154" customWidth="1"/>
    <col min="2560" max="2560" width="12" style="154" customWidth="1"/>
    <col min="2561" max="2810" width="11.42578125" style="154"/>
    <col min="2811" max="2811" width="5.7109375" style="154" customWidth="1"/>
    <col min="2812" max="2812" width="51" style="154" customWidth="1"/>
    <col min="2813" max="2813" width="8.85546875" style="154" customWidth="1"/>
    <col min="2814" max="2814" width="10.28515625" style="154" customWidth="1"/>
    <col min="2815" max="2815" width="11" style="154" customWidth="1"/>
    <col min="2816" max="2816" width="12" style="154" customWidth="1"/>
    <col min="2817" max="3066" width="11.42578125" style="154"/>
    <col min="3067" max="3067" width="5.7109375" style="154" customWidth="1"/>
    <col min="3068" max="3068" width="51" style="154" customWidth="1"/>
    <col min="3069" max="3069" width="8.85546875" style="154" customWidth="1"/>
    <col min="3070" max="3070" width="10.28515625" style="154" customWidth="1"/>
    <col min="3071" max="3071" width="11" style="154" customWidth="1"/>
    <col min="3072" max="3072" width="12" style="154" customWidth="1"/>
    <col min="3073" max="3322" width="11.42578125" style="154"/>
    <col min="3323" max="3323" width="5.7109375" style="154" customWidth="1"/>
    <col min="3324" max="3324" width="51" style="154" customWidth="1"/>
    <col min="3325" max="3325" width="8.85546875" style="154" customWidth="1"/>
    <col min="3326" max="3326" width="10.28515625" style="154" customWidth="1"/>
    <col min="3327" max="3327" width="11" style="154" customWidth="1"/>
    <col min="3328" max="3328" width="12" style="154" customWidth="1"/>
    <col min="3329" max="3578" width="11.42578125" style="154"/>
    <col min="3579" max="3579" width="5.7109375" style="154" customWidth="1"/>
    <col min="3580" max="3580" width="51" style="154" customWidth="1"/>
    <col min="3581" max="3581" width="8.85546875" style="154" customWidth="1"/>
    <col min="3582" max="3582" width="10.28515625" style="154" customWidth="1"/>
    <col min="3583" max="3583" width="11" style="154" customWidth="1"/>
    <col min="3584" max="3584" width="12" style="154" customWidth="1"/>
    <col min="3585" max="3834" width="11.42578125" style="154"/>
    <col min="3835" max="3835" width="5.7109375" style="154" customWidth="1"/>
    <col min="3836" max="3836" width="51" style="154" customWidth="1"/>
    <col min="3837" max="3837" width="8.85546875" style="154" customWidth="1"/>
    <col min="3838" max="3838" width="10.28515625" style="154" customWidth="1"/>
    <col min="3839" max="3839" width="11" style="154" customWidth="1"/>
    <col min="3840" max="3840" width="12" style="154" customWidth="1"/>
    <col min="3841" max="4090" width="11.42578125" style="154"/>
    <col min="4091" max="4091" width="5.7109375" style="154" customWidth="1"/>
    <col min="4092" max="4092" width="51" style="154" customWidth="1"/>
    <col min="4093" max="4093" width="8.85546875" style="154" customWidth="1"/>
    <col min="4094" max="4094" width="10.28515625" style="154" customWidth="1"/>
    <col min="4095" max="4095" width="11" style="154" customWidth="1"/>
    <col min="4096" max="4096" width="12" style="154" customWidth="1"/>
    <col min="4097" max="4346" width="11.42578125" style="154"/>
    <col min="4347" max="4347" width="5.7109375" style="154" customWidth="1"/>
    <col min="4348" max="4348" width="51" style="154" customWidth="1"/>
    <col min="4349" max="4349" width="8.85546875" style="154" customWidth="1"/>
    <col min="4350" max="4350" width="10.28515625" style="154" customWidth="1"/>
    <col min="4351" max="4351" width="11" style="154" customWidth="1"/>
    <col min="4352" max="4352" width="12" style="154" customWidth="1"/>
    <col min="4353" max="4602" width="11.42578125" style="154"/>
    <col min="4603" max="4603" width="5.7109375" style="154" customWidth="1"/>
    <col min="4604" max="4604" width="51" style="154" customWidth="1"/>
    <col min="4605" max="4605" width="8.85546875" style="154" customWidth="1"/>
    <col min="4606" max="4606" width="10.28515625" style="154" customWidth="1"/>
    <col min="4607" max="4607" width="11" style="154" customWidth="1"/>
    <col min="4608" max="4608" width="12" style="154" customWidth="1"/>
    <col min="4609" max="4858" width="11.42578125" style="154"/>
    <col min="4859" max="4859" width="5.7109375" style="154" customWidth="1"/>
    <col min="4860" max="4860" width="51" style="154" customWidth="1"/>
    <col min="4861" max="4861" width="8.85546875" style="154" customWidth="1"/>
    <col min="4862" max="4862" width="10.28515625" style="154" customWidth="1"/>
    <col min="4863" max="4863" width="11" style="154" customWidth="1"/>
    <col min="4864" max="4864" width="12" style="154" customWidth="1"/>
    <col min="4865" max="5114" width="11.42578125" style="154"/>
    <col min="5115" max="5115" width="5.7109375" style="154" customWidth="1"/>
    <col min="5116" max="5116" width="51" style="154" customWidth="1"/>
    <col min="5117" max="5117" width="8.85546875" style="154" customWidth="1"/>
    <col min="5118" max="5118" width="10.28515625" style="154" customWidth="1"/>
    <col min="5119" max="5119" width="11" style="154" customWidth="1"/>
    <col min="5120" max="5120" width="12" style="154" customWidth="1"/>
    <col min="5121" max="5370" width="11.42578125" style="154"/>
    <col min="5371" max="5371" width="5.7109375" style="154" customWidth="1"/>
    <col min="5372" max="5372" width="51" style="154" customWidth="1"/>
    <col min="5373" max="5373" width="8.85546875" style="154" customWidth="1"/>
    <col min="5374" max="5374" width="10.28515625" style="154" customWidth="1"/>
    <col min="5375" max="5375" width="11" style="154" customWidth="1"/>
    <col min="5376" max="5376" width="12" style="154" customWidth="1"/>
    <col min="5377" max="5626" width="11.42578125" style="154"/>
    <col min="5627" max="5627" width="5.7109375" style="154" customWidth="1"/>
    <col min="5628" max="5628" width="51" style="154" customWidth="1"/>
    <col min="5629" max="5629" width="8.85546875" style="154" customWidth="1"/>
    <col min="5630" max="5630" width="10.28515625" style="154" customWidth="1"/>
    <col min="5631" max="5631" width="11" style="154" customWidth="1"/>
    <col min="5632" max="5632" width="12" style="154" customWidth="1"/>
    <col min="5633" max="5882" width="11.42578125" style="154"/>
    <col min="5883" max="5883" width="5.7109375" style="154" customWidth="1"/>
    <col min="5884" max="5884" width="51" style="154" customWidth="1"/>
    <col min="5885" max="5885" width="8.85546875" style="154" customWidth="1"/>
    <col min="5886" max="5886" width="10.28515625" style="154" customWidth="1"/>
    <col min="5887" max="5887" width="11" style="154" customWidth="1"/>
    <col min="5888" max="5888" width="12" style="154" customWidth="1"/>
    <col min="5889" max="6138" width="11.42578125" style="154"/>
    <col min="6139" max="6139" width="5.7109375" style="154" customWidth="1"/>
    <col min="6140" max="6140" width="51" style="154" customWidth="1"/>
    <col min="6141" max="6141" width="8.85546875" style="154" customWidth="1"/>
    <col min="6142" max="6142" width="10.28515625" style="154" customWidth="1"/>
    <col min="6143" max="6143" width="11" style="154" customWidth="1"/>
    <col min="6144" max="6144" width="12" style="154" customWidth="1"/>
    <col min="6145" max="6394" width="11.42578125" style="154"/>
    <col min="6395" max="6395" width="5.7109375" style="154" customWidth="1"/>
    <col min="6396" max="6396" width="51" style="154" customWidth="1"/>
    <col min="6397" max="6397" width="8.85546875" style="154" customWidth="1"/>
    <col min="6398" max="6398" width="10.28515625" style="154" customWidth="1"/>
    <col min="6399" max="6399" width="11" style="154" customWidth="1"/>
    <col min="6400" max="6400" width="12" style="154" customWidth="1"/>
    <col min="6401" max="6650" width="11.42578125" style="154"/>
    <col min="6651" max="6651" width="5.7109375" style="154" customWidth="1"/>
    <col min="6652" max="6652" width="51" style="154" customWidth="1"/>
    <col min="6653" max="6653" width="8.85546875" style="154" customWidth="1"/>
    <col min="6654" max="6654" width="10.28515625" style="154" customWidth="1"/>
    <col min="6655" max="6655" width="11" style="154" customWidth="1"/>
    <col min="6656" max="6656" width="12" style="154" customWidth="1"/>
    <col min="6657" max="6906" width="11.42578125" style="154"/>
    <col min="6907" max="6907" width="5.7109375" style="154" customWidth="1"/>
    <col min="6908" max="6908" width="51" style="154" customWidth="1"/>
    <col min="6909" max="6909" width="8.85546875" style="154" customWidth="1"/>
    <col min="6910" max="6910" width="10.28515625" style="154" customWidth="1"/>
    <col min="6911" max="6911" width="11" style="154" customWidth="1"/>
    <col min="6912" max="6912" width="12" style="154" customWidth="1"/>
    <col min="6913" max="7162" width="11.42578125" style="154"/>
    <col min="7163" max="7163" width="5.7109375" style="154" customWidth="1"/>
    <col min="7164" max="7164" width="51" style="154" customWidth="1"/>
    <col min="7165" max="7165" width="8.85546875" style="154" customWidth="1"/>
    <col min="7166" max="7166" width="10.28515625" style="154" customWidth="1"/>
    <col min="7167" max="7167" width="11" style="154" customWidth="1"/>
    <col min="7168" max="7168" width="12" style="154" customWidth="1"/>
    <col min="7169" max="7418" width="11.42578125" style="154"/>
    <col min="7419" max="7419" width="5.7109375" style="154" customWidth="1"/>
    <col min="7420" max="7420" width="51" style="154" customWidth="1"/>
    <col min="7421" max="7421" width="8.85546875" style="154" customWidth="1"/>
    <col min="7422" max="7422" width="10.28515625" style="154" customWidth="1"/>
    <col min="7423" max="7423" width="11" style="154" customWidth="1"/>
    <col min="7424" max="7424" width="12" style="154" customWidth="1"/>
    <col min="7425" max="7674" width="11.42578125" style="154"/>
    <col min="7675" max="7675" width="5.7109375" style="154" customWidth="1"/>
    <col min="7676" max="7676" width="51" style="154" customWidth="1"/>
    <col min="7677" max="7677" width="8.85546875" style="154" customWidth="1"/>
    <col min="7678" max="7678" width="10.28515625" style="154" customWidth="1"/>
    <col min="7679" max="7679" width="11" style="154" customWidth="1"/>
    <col min="7680" max="7680" width="12" style="154" customWidth="1"/>
    <col min="7681" max="7930" width="11.42578125" style="154"/>
    <col min="7931" max="7931" width="5.7109375" style="154" customWidth="1"/>
    <col min="7932" max="7932" width="51" style="154" customWidth="1"/>
    <col min="7933" max="7933" width="8.85546875" style="154" customWidth="1"/>
    <col min="7934" max="7934" width="10.28515625" style="154" customWidth="1"/>
    <col min="7935" max="7935" width="11" style="154" customWidth="1"/>
    <col min="7936" max="7936" width="12" style="154" customWidth="1"/>
    <col min="7937" max="8186" width="11.42578125" style="154"/>
    <col min="8187" max="8187" width="5.7109375" style="154" customWidth="1"/>
    <col min="8188" max="8188" width="51" style="154" customWidth="1"/>
    <col min="8189" max="8189" width="8.85546875" style="154" customWidth="1"/>
    <col min="8190" max="8190" width="10.28515625" style="154" customWidth="1"/>
    <col min="8191" max="8191" width="11" style="154" customWidth="1"/>
    <col min="8192" max="8192" width="12" style="154" customWidth="1"/>
    <col min="8193" max="8442" width="11.42578125" style="154"/>
    <col min="8443" max="8443" width="5.7109375" style="154" customWidth="1"/>
    <col min="8444" max="8444" width="51" style="154" customWidth="1"/>
    <col min="8445" max="8445" width="8.85546875" style="154" customWidth="1"/>
    <col min="8446" max="8446" width="10.28515625" style="154" customWidth="1"/>
    <col min="8447" max="8447" width="11" style="154" customWidth="1"/>
    <col min="8448" max="8448" width="12" style="154" customWidth="1"/>
    <col min="8449" max="8698" width="11.42578125" style="154"/>
    <col min="8699" max="8699" width="5.7109375" style="154" customWidth="1"/>
    <col min="8700" max="8700" width="51" style="154" customWidth="1"/>
    <col min="8701" max="8701" width="8.85546875" style="154" customWidth="1"/>
    <col min="8702" max="8702" width="10.28515625" style="154" customWidth="1"/>
    <col min="8703" max="8703" width="11" style="154" customWidth="1"/>
    <col min="8704" max="8704" width="12" style="154" customWidth="1"/>
    <col min="8705" max="8954" width="11.42578125" style="154"/>
    <col min="8955" max="8955" width="5.7109375" style="154" customWidth="1"/>
    <col min="8956" max="8956" width="51" style="154" customWidth="1"/>
    <col min="8957" max="8957" width="8.85546875" style="154" customWidth="1"/>
    <col min="8958" max="8958" width="10.28515625" style="154" customWidth="1"/>
    <col min="8959" max="8959" width="11" style="154" customWidth="1"/>
    <col min="8960" max="8960" width="12" style="154" customWidth="1"/>
    <col min="8961" max="9210" width="11.42578125" style="154"/>
    <col min="9211" max="9211" width="5.7109375" style="154" customWidth="1"/>
    <col min="9212" max="9212" width="51" style="154" customWidth="1"/>
    <col min="9213" max="9213" width="8.85546875" style="154" customWidth="1"/>
    <col min="9214" max="9214" width="10.28515625" style="154" customWidth="1"/>
    <col min="9215" max="9215" width="11" style="154" customWidth="1"/>
    <col min="9216" max="9216" width="12" style="154" customWidth="1"/>
    <col min="9217" max="9466" width="11.42578125" style="154"/>
    <col min="9467" max="9467" width="5.7109375" style="154" customWidth="1"/>
    <col min="9468" max="9468" width="51" style="154" customWidth="1"/>
    <col min="9469" max="9469" width="8.85546875" style="154" customWidth="1"/>
    <col min="9470" max="9470" width="10.28515625" style="154" customWidth="1"/>
    <col min="9471" max="9471" width="11" style="154" customWidth="1"/>
    <col min="9472" max="9472" width="12" style="154" customWidth="1"/>
    <col min="9473" max="9722" width="11.42578125" style="154"/>
    <col min="9723" max="9723" width="5.7109375" style="154" customWidth="1"/>
    <col min="9724" max="9724" width="51" style="154" customWidth="1"/>
    <col min="9725" max="9725" width="8.85546875" style="154" customWidth="1"/>
    <col min="9726" max="9726" width="10.28515625" style="154" customWidth="1"/>
    <col min="9727" max="9727" width="11" style="154" customWidth="1"/>
    <col min="9728" max="9728" width="12" style="154" customWidth="1"/>
    <col min="9729" max="9978" width="11.42578125" style="154"/>
    <col min="9979" max="9979" width="5.7109375" style="154" customWidth="1"/>
    <col min="9980" max="9980" width="51" style="154" customWidth="1"/>
    <col min="9981" max="9981" width="8.85546875" style="154" customWidth="1"/>
    <col min="9982" max="9982" width="10.28515625" style="154" customWidth="1"/>
    <col min="9983" max="9983" width="11" style="154" customWidth="1"/>
    <col min="9984" max="9984" width="12" style="154" customWidth="1"/>
    <col min="9985" max="10234" width="11.42578125" style="154"/>
    <col min="10235" max="10235" width="5.7109375" style="154" customWidth="1"/>
    <col min="10236" max="10236" width="51" style="154" customWidth="1"/>
    <col min="10237" max="10237" width="8.85546875" style="154" customWidth="1"/>
    <col min="10238" max="10238" width="10.28515625" style="154" customWidth="1"/>
    <col min="10239" max="10239" width="11" style="154" customWidth="1"/>
    <col min="10240" max="10240" width="12" style="154" customWidth="1"/>
    <col min="10241" max="10490" width="11.42578125" style="154"/>
    <col min="10491" max="10491" width="5.7109375" style="154" customWidth="1"/>
    <col min="10492" max="10492" width="51" style="154" customWidth="1"/>
    <col min="10493" max="10493" width="8.85546875" style="154" customWidth="1"/>
    <col min="10494" max="10494" width="10.28515625" style="154" customWidth="1"/>
    <col min="10495" max="10495" width="11" style="154" customWidth="1"/>
    <col min="10496" max="10496" width="12" style="154" customWidth="1"/>
    <col min="10497" max="10746" width="11.42578125" style="154"/>
    <col min="10747" max="10747" width="5.7109375" style="154" customWidth="1"/>
    <col min="10748" max="10748" width="51" style="154" customWidth="1"/>
    <col min="10749" max="10749" width="8.85546875" style="154" customWidth="1"/>
    <col min="10750" max="10750" width="10.28515625" style="154" customWidth="1"/>
    <col min="10751" max="10751" width="11" style="154" customWidth="1"/>
    <col min="10752" max="10752" width="12" style="154" customWidth="1"/>
    <col min="10753" max="11002" width="11.42578125" style="154"/>
    <col min="11003" max="11003" width="5.7109375" style="154" customWidth="1"/>
    <col min="11004" max="11004" width="51" style="154" customWidth="1"/>
    <col min="11005" max="11005" width="8.85546875" style="154" customWidth="1"/>
    <col min="11006" max="11006" width="10.28515625" style="154" customWidth="1"/>
    <col min="11007" max="11007" width="11" style="154" customWidth="1"/>
    <col min="11008" max="11008" width="12" style="154" customWidth="1"/>
    <col min="11009" max="11258" width="11.42578125" style="154"/>
    <col min="11259" max="11259" width="5.7109375" style="154" customWidth="1"/>
    <col min="11260" max="11260" width="51" style="154" customWidth="1"/>
    <col min="11261" max="11261" width="8.85546875" style="154" customWidth="1"/>
    <col min="11262" max="11262" width="10.28515625" style="154" customWidth="1"/>
    <col min="11263" max="11263" width="11" style="154" customWidth="1"/>
    <col min="11264" max="11264" width="12" style="154" customWidth="1"/>
    <col min="11265" max="11514" width="11.42578125" style="154"/>
    <col min="11515" max="11515" width="5.7109375" style="154" customWidth="1"/>
    <col min="11516" max="11516" width="51" style="154" customWidth="1"/>
    <col min="11517" max="11517" width="8.85546875" style="154" customWidth="1"/>
    <col min="11518" max="11518" width="10.28515625" style="154" customWidth="1"/>
    <col min="11519" max="11519" width="11" style="154" customWidth="1"/>
    <col min="11520" max="11520" width="12" style="154" customWidth="1"/>
    <col min="11521" max="11770" width="11.42578125" style="154"/>
    <col min="11771" max="11771" width="5.7109375" style="154" customWidth="1"/>
    <col min="11772" max="11772" width="51" style="154" customWidth="1"/>
    <col min="11773" max="11773" width="8.85546875" style="154" customWidth="1"/>
    <col min="11774" max="11774" width="10.28515625" style="154" customWidth="1"/>
    <col min="11775" max="11775" width="11" style="154" customWidth="1"/>
    <col min="11776" max="11776" width="12" style="154" customWidth="1"/>
    <col min="11777" max="12026" width="11.42578125" style="154"/>
    <col min="12027" max="12027" width="5.7109375" style="154" customWidth="1"/>
    <col min="12028" max="12028" width="51" style="154" customWidth="1"/>
    <col min="12029" max="12029" width="8.85546875" style="154" customWidth="1"/>
    <col min="12030" max="12030" width="10.28515625" style="154" customWidth="1"/>
    <col min="12031" max="12031" width="11" style="154" customWidth="1"/>
    <col min="12032" max="12032" width="12" style="154" customWidth="1"/>
    <col min="12033" max="12282" width="11.42578125" style="154"/>
    <col min="12283" max="12283" width="5.7109375" style="154" customWidth="1"/>
    <col min="12284" max="12284" width="51" style="154" customWidth="1"/>
    <col min="12285" max="12285" width="8.85546875" style="154" customWidth="1"/>
    <col min="12286" max="12286" width="10.28515625" style="154" customWidth="1"/>
    <col min="12287" max="12287" width="11" style="154" customWidth="1"/>
    <col min="12288" max="12288" width="12" style="154" customWidth="1"/>
    <col min="12289" max="12538" width="11.42578125" style="154"/>
    <col min="12539" max="12539" width="5.7109375" style="154" customWidth="1"/>
    <col min="12540" max="12540" width="51" style="154" customWidth="1"/>
    <col min="12541" max="12541" width="8.85546875" style="154" customWidth="1"/>
    <col min="12542" max="12542" width="10.28515625" style="154" customWidth="1"/>
    <col min="12543" max="12543" width="11" style="154" customWidth="1"/>
    <col min="12544" max="12544" width="12" style="154" customWidth="1"/>
    <col min="12545" max="12794" width="11.42578125" style="154"/>
    <col min="12795" max="12795" width="5.7109375" style="154" customWidth="1"/>
    <col min="12796" max="12796" width="51" style="154" customWidth="1"/>
    <col min="12797" max="12797" width="8.85546875" style="154" customWidth="1"/>
    <col min="12798" max="12798" width="10.28515625" style="154" customWidth="1"/>
    <col min="12799" max="12799" width="11" style="154" customWidth="1"/>
    <col min="12800" max="12800" width="12" style="154" customWidth="1"/>
    <col min="12801" max="13050" width="11.42578125" style="154"/>
    <col min="13051" max="13051" width="5.7109375" style="154" customWidth="1"/>
    <col min="13052" max="13052" width="51" style="154" customWidth="1"/>
    <col min="13053" max="13053" width="8.85546875" style="154" customWidth="1"/>
    <col min="13054" max="13054" width="10.28515625" style="154" customWidth="1"/>
    <col min="13055" max="13055" width="11" style="154" customWidth="1"/>
    <col min="13056" max="13056" width="12" style="154" customWidth="1"/>
    <col min="13057" max="13306" width="11.42578125" style="154"/>
    <col min="13307" max="13307" width="5.7109375" style="154" customWidth="1"/>
    <col min="13308" max="13308" width="51" style="154" customWidth="1"/>
    <col min="13309" max="13309" width="8.85546875" style="154" customWidth="1"/>
    <col min="13310" max="13310" width="10.28515625" style="154" customWidth="1"/>
    <col min="13311" max="13311" width="11" style="154" customWidth="1"/>
    <col min="13312" max="13312" width="12" style="154" customWidth="1"/>
    <col min="13313" max="13562" width="11.42578125" style="154"/>
    <col min="13563" max="13563" width="5.7109375" style="154" customWidth="1"/>
    <col min="13564" max="13564" width="51" style="154" customWidth="1"/>
    <col min="13565" max="13565" width="8.85546875" style="154" customWidth="1"/>
    <col min="13566" max="13566" width="10.28515625" style="154" customWidth="1"/>
    <col min="13567" max="13567" width="11" style="154" customWidth="1"/>
    <col min="13568" max="13568" width="12" style="154" customWidth="1"/>
    <col min="13569" max="13818" width="11.42578125" style="154"/>
    <col min="13819" max="13819" width="5.7109375" style="154" customWidth="1"/>
    <col min="13820" max="13820" width="51" style="154" customWidth="1"/>
    <col min="13821" max="13821" width="8.85546875" style="154" customWidth="1"/>
    <col min="13822" max="13822" width="10.28515625" style="154" customWidth="1"/>
    <col min="13823" max="13823" width="11" style="154" customWidth="1"/>
    <col min="13824" max="13824" width="12" style="154" customWidth="1"/>
    <col min="13825" max="14074" width="11.42578125" style="154"/>
    <col min="14075" max="14075" width="5.7109375" style="154" customWidth="1"/>
    <col min="14076" max="14076" width="51" style="154" customWidth="1"/>
    <col min="14077" max="14077" width="8.85546875" style="154" customWidth="1"/>
    <col min="14078" max="14078" width="10.28515625" style="154" customWidth="1"/>
    <col min="14079" max="14079" width="11" style="154" customWidth="1"/>
    <col min="14080" max="14080" width="12" style="154" customWidth="1"/>
    <col min="14081" max="14330" width="11.42578125" style="154"/>
    <col min="14331" max="14331" width="5.7109375" style="154" customWidth="1"/>
    <col min="14332" max="14332" width="51" style="154" customWidth="1"/>
    <col min="14333" max="14333" width="8.85546875" style="154" customWidth="1"/>
    <col min="14334" max="14334" width="10.28515625" style="154" customWidth="1"/>
    <col min="14335" max="14335" width="11" style="154" customWidth="1"/>
    <col min="14336" max="14336" width="12" style="154" customWidth="1"/>
    <col min="14337" max="14586" width="11.42578125" style="154"/>
    <col min="14587" max="14587" width="5.7109375" style="154" customWidth="1"/>
    <col min="14588" max="14588" width="51" style="154" customWidth="1"/>
    <col min="14589" max="14589" width="8.85546875" style="154" customWidth="1"/>
    <col min="14590" max="14590" width="10.28515625" style="154" customWidth="1"/>
    <col min="14591" max="14591" width="11" style="154" customWidth="1"/>
    <col min="14592" max="14592" width="12" style="154" customWidth="1"/>
    <col min="14593" max="14842" width="11.42578125" style="154"/>
    <col min="14843" max="14843" width="5.7109375" style="154" customWidth="1"/>
    <col min="14844" max="14844" width="51" style="154" customWidth="1"/>
    <col min="14845" max="14845" width="8.85546875" style="154" customWidth="1"/>
    <col min="14846" max="14846" width="10.28515625" style="154" customWidth="1"/>
    <col min="14847" max="14847" width="11" style="154" customWidth="1"/>
    <col min="14848" max="14848" width="12" style="154" customWidth="1"/>
    <col min="14849" max="15098" width="11.42578125" style="154"/>
    <col min="15099" max="15099" width="5.7109375" style="154" customWidth="1"/>
    <col min="15100" max="15100" width="51" style="154" customWidth="1"/>
    <col min="15101" max="15101" width="8.85546875" style="154" customWidth="1"/>
    <col min="15102" max="15102" width="10.28515625" style="154" customWidth="1"/>
    <col min="15103" max="15103" width="11" style="154" customWidth="1"/>
    <col min="15104" max="15104" width="12" style="154" customWidth="1"/>
    <col min="15105" max="15354" width="11.42578125" style="154"/>
    <col min="15355" max="15355" width="5.7109375" style="154" customWidth="1"/>
    <col min="15356" max="15356" width="51" style="154" customWidth="1"/>
    <col min="15357" max="15357" width="8.85546875" style="154" customWidth="1"/>
    <col min="15358" max="15358" width="10.28515625" style="154" customWidth="1"/>
    <col min="15359" max="15359" width="11" style="154" customWidth="1"/>
    <col min="15360" max="15360" width="12" style="154" customWidth="1"/>
    <col min="15361" max="15610" width="11.42578125" style="154"/>
    <col min="15611" max="15611" width="5.7109375" style="154" customWidth="1"/>
    <col min="15612" max="15612" width="51" style="154" customWidth="1"/>
    <col min="15613" max="15613" width="8.85546875" style="154" customWidth="1"/>
    <col min="15614" max="15614" width="10.28515625" style="154" customWidth="1"/>
    <col min="15615" max="15615" width="11" style="154" customWidth="1"/>
    <col min="15616" max="15616" width="12" style="154" customWidth="1"/>
    <col min="15617" max="15866" width="11.42578125" style="154"/>
    <col min="15867" max="15867" width="5.7109375" style="154" customWidth="1"/>
    <col min="15868" max="15868" width="51" style="154" customWidth="1"/>
    <col min="15869" max="15869" width="8.85546875" style="154" customWidth="1"/>
    <col min="15870" max="15870" width="10.28515625" style="154" customWidth="1"/>
    <col min="15871" max="15871" width="11" style="154" customWidth="1"/>
    <col min="15872" max="15872" width="12" style="154" customWidth="1"/>
    <col min="15873" max="16122" width="11.42578125" style="154"/>
    <col min="16123" max="16123" width="5.7109375" style="154" customWidth="1"/>
    <col min="16124" max="16124" width="51" style="154" customWidth="1"/>
    <col min="16125" max="16125" width="8.85546875" style="154" customWidth="1"/>
    <col min="16126" max="16126" width="10.28515625" style="154" customWidth="1"/>
    <col min="16127" max="16127" width="11" style="154" customWidth="1"/>
    <col min="16128" max="16128" width="12" style="154" customWidth="1"/>
    <col min="16129" max="16384" width="11.42578125" style="154"/>
  </cols>
  <sheetData>
    <row r="1" spans="2:8" ht="16.5" customHeight="1">
      <c r="B1" s="175" t="s">
        <v>201</v>
      </c>
      <c r="C1" s="175"/>
      <c r="D1" s="176"/>
      <c r="E1" s="176"/>
      <c r="F1" s="176"/>
      <c r="G1" s="176"/>
      <c r="H1" s="176"/>
    </row>
    <row r="2" spans="2:8" ht="18.75" customHeight="1">
      <c r="B2" s="318" t="s">
        <v>330</v>
      </c>
      <c r="C2" s="319"/>
      <c r="D2" s="319"/>
      <c r="E2" s="319"/>
      <c r="F2" s="319"/>
      <c r="G2" s="319"/>
      <c r="H2" s="320"/>
    </row>
    <row r="3" spans="2:8" ht="15" customHeight="1">
      <c r="B3" s="155" t="s">
        <v>203</v>
      </c>
      <c r="C3" s="156" t="s">
        <v>204</v>
      </c>
      <c r="D3" s="156" t="s">
        <v>205</v>
      </c>
      <c r="E3" s="156" t="s">
        <v>206</v>
      </c>
      <c r="F3" s="156" t="s">
        <v>207</v>
      </c>
      <c r="G3" s="156" t="s">
        <v>208</v>
      </c>
      <c r="H3" s="157" t="s">
        <v>5</v>
      </c>
    </row>
    <row r="4" spans="2:8" ht="14.1" customHeight="1">
      <c r="B4" s="158">
        <v>1</v>
      </c>
      <c r="C4" s="159"/>
      <c r="D4" s="169" t="s">
        <v>451</v>
      </c>
      <c r="E4" s="159" t="s">
        <v>228</v>
      </c>
      <c r="F4" s="177">
        <v>433</v>
      </c>
      <c r="G4" s="177">
        <v>21.5</v>
      </c>
      <c r="H4" s="178">
        <f>F4*G4</f>
        <v>9309.5</v>
      </c>
    </row>
    <row r="5" spans="2:8" ht="14.1" customHeight="1">
      <c r="B5" s="158">
        <v>2</v>
      </c>
      <c r="C5" s="159"/>
      <c r="D5" s="169" t="s">
        <v>452</v>
      </c>
      <c r="E5" s="159" t="s">
        <v>228</v>
      </c>
      <c r="F5" s="177">
        <v>10</v>
      </c>
      <c r="G5" s="177">
        <v>33.200000000000003</v>
      </c>
      <c r="H5" s="178">
        <f t="shared" ref="H5:H18" si="0">F5*G5</f>
        <v>332</v>
      </c>
    </row>
    <row r="6" spans="2:8" ht="14.1" customHeight="1">
      <c r="B6" s="158">
        <v>3</v>
      </c>
      <c r="C6" s="159"/>
      <c r="D6" s="169" t="s">
        <v>453</v>
      </c>
      <c r="E6" s="159" t="s">
        <v>228</v>
      </c>
      <c r="F6" s="177">
        <v>36</v>
      </c>
      <c r="G6" s="177">
        <v>22.5</v>
      </c>
      <c r="H6" s="178">
        <f t="shared" si="0"/>
        <v>810</v>
      </c>
    </row>
    <row r="7" spans="2:8" ht="14.1" customHeight="1">
      <c r="B7" s="158">
        <v>4</v>
      </c>
      <c r="C7" s="159"/>
      <c r="D7" s="169" t="s">
        <v>454</v>
      </c>
      <c r="E7" s="159" t="s">
        <v>228</v>
      </c>
      <c r="F7" s="177">
        <v>7</v>
      </c>
      <c r="G7" s="177">
        <v>17.2</v>
      </c>
      <c r="H7" s="178">
        <f t="shared" si="0"/>
        <v>120.39999999999999</v>
      </c>
    </row>
    <row r="8" spans="2:8" ht="14.1" customHeight="1">
      <c r="B8" s="158">
        <v>5</v>
      </c>
      <c r="C8" s="159"/>
      <c r="D8" s="169" t="s">
        <v>455</v>
      </c>
      <c r="E8" s="159" t="s">
        <v>228</v>
      </c>
      <c r="F8" s="177">
        <v>176</v>
      </c>
      <c r="G8" s="177">
        <v>26.5</v>
      </c>
      <c r="H8" s="178">
        <f t="shared" si="0"/>
        <v>4664</v>
      </c>
    </row>
    <row r="9" spans="2:8" ht="14.1" customHeight="1">
      <c r="B9" s="158">
        <v>6</v>
      </c>
      <c r="C9" s="159"/>
      <c r="D9" s="169" t="s">
        <v>456</v>
      </c>
      <c r="E9" s="159" t="s">
        <v>228</v>
      </c>
      <c r="F9" s="177">
        <v>7</v>
      </c>
      <c r="G9" s="177">
        <v>43</v>
      </c>
      <c r="H9" s="178">
        <f t="shared" si="0"/>
        <v>301</v>
      </c>
    </row>
    <row r="10" spans="2:8" ht="14.1" customHeight="1">
      <c r="B10" s="158">
        <v>7</v>
      </c>
      <c r="C10" s="159"/>
      <c r="D10" s="169" t="s">
        <v>457</v>
      </c>
      <c r="E10" s="159" t="s">
        <v>228</v>
      </c>
      <c r="F10" s="177">
        <v>67</v>
      </c>
      <c r="G10" s="177">
        <v>4.3</v>
      </c>
      <c r="H10" s="178">
        <f t="shared" si="0"/>
        <v>288.09999999999997</v>
      </c>
    </row>
    <row r="11" spans="2:8" ht="14.1" customHeight="1">
      <c r="B11" s="158">
        <v>8</v>
      </c>
      <c r="C11" s="159"/>
      <c r="D11" s="169" t="s">
        <v>458</v>
      </c>
      <c r="E11" s="159" t="s">
        <v>228</v>
      </c>
      <c r="F11" s="177">
        <v>6</v>
      </c>
      <c r="G11" s="177">
        <v>6.7</v>
      </c>
      <c r="H11" s="178">
        <f t="shared" si="0"/>
        <v>40.200000000000003</v>
      </c>
    </row>
    <row r="12" spans="2:8" ht="14.1" customHeight="1">
      <c r="B12" s="158">
        <v>9</v>
      </c>
      <c r="C12" s="159"/>
      <c r="D12" s="169" t="s">
        <v>459</v>
      </c>
      <c r="E12" s="159" t="s">
        <v>228</v>
      </c>
      <c r="F12" s="177">
        <v>10</v>
      </c>
      <c r="G12" s="177">
        <v>6.7</v>
      </c>
      <c r="H12" s="178">
        <f t="shared" si="0"/>
        <v>67</v>
      </c>
    </row>
    <row r="13" spans="2:8" ht="14.1" customHeight="1">
      <c r="B13" s="158">
        <v>10</v>
      </c>
      <c r="C13" s="159"/>
      <c r="D13" s="169" t="s">
        <v>460</v>
      </c>
      <c r="E13" s="159" t="s">
        <v>228</v>
      </c>
      <c r="F13" s="177">
        <v>4</v>
      </c>
      <c r="G13" s="177">
        <v>7.18</v>
      </c>
      <c r="H13" s="178">
        <f t="shared" si="0"/>
        <v>28.72</v>
      </c>
    </row>
    <row r="14" spans="2:8" ht="14.1" customHeight="1">
      <c r="B14" s="158">
        <v>11</v>
      </c>
      <c r="C14" s="159"/>
      <c r="D14" s="169" t="s">
        <v>461</v>
      </c>
      <c r="E14" s="159" t="s">
        <v>228</v>
      </c>
      <c r="F14" s="177">
        <v>176</v>
      </c>
      <c r="G14" s="177">
        <v>6.18</v>
      </c>
      <c r="H14" s="178">
        <f t="shared" si="0"/>
        <v>1087.6799999999998</v>
      </c>
    </row>
    <row r="15" spans="2:8" ht="14.1" customHeight="1">
      <c r="B15" s="158">
        <v>12</v>
      </c>
      <c r="C15" s="159"/>
      <c r="D15" s="169" t="s">
        <v>462</v>
      </c>
      <c r="E15" s="159" t="s">
        <v>228</v>
      </c>
      <c r="F15" s="177">
        <v>3</v>
      </c>
      <c r="G15" s="177">
        <v>108.96</v>
      </c>
      <c r="H15" s="178">
        <f t="shared" si="0"/>
        <v>326.88</v>
      </c>
    </row>
    <row r="16" spans="2:8" ht="14.1" customHeight="1">
      <c r="B16" s="158">
        <v>13</v>
      </c>
      <c r="C16" s="159"/>
      <c r="D16" s="169" t="s">
        <v>463</v>
      </c>
      <c r="E16" s="159" t="s">
        <v>228</v>
      </c>
      <c r="F16" s="177">
        <v>4</v>
      </c>
      <c r="G16" s="177">
        <v>268.66000000000003</v>
      </c>
      <c r="H16" s="178">
        <f t="shared" si="0"/>
        <v>1074.6400000000001</v>
      </c>
    </row>
    <row r="17" spans="2:8" ht="14.1" customHeight="1">
      <c r="B17" s="158"/>
      <c r="C17" s="159"/>
      <c r="D17" s="169"/>
      <c r="E17" s="159"/>
      <c r="F17" s="177"/>
      <c r="G17" s="177"/>
      <c r="H17" s="178"/>
    </row>
    <row r="18" spans="2:8" ht="14.1" customHeight="1">
      <c r="B18" s="158">
        <f>B16+1</f>
        <v>14</v>
      </c>
      <c r="C18" s="159"/>
      <c r="D18" s="168" t="s">
        <v>464</v>
      </c>
      <c r="E18" s="159" t="s">
        <v>228</v>
      </c>
      <c r="F18" s="177">
        <v>1</v>
      </c>
      <c r="G18" s="177">
        <v>1920</v>
      </c>
      <c r="H18" s="178">
        <f t="shared" si="0"/>
        <v>1920</v>
      </c>
    </row>
    <row r="19" spans="2:8" ht="14.1" customHeight="1">
      <c r="B19" s="158">
        <f>B18+1</f>
        <v>15</v>
      </c>
      <c r="C19" s="159"/>
      <c r="D19" s="169" t="s">
        <v>465</v>
      </c>
      <c r="E19" s="159"/>
      <c r="F19" s="177"/>
      <c r="G19" s="177"/>
      <c r="H19" s="178"/>
    </row>
    <row r="20" spans="2:8" ht="14.1" customHeight="1">
      <c r="B20" s="158">
        <f t="shared" ref="B20:B22" si="1">B19+1</f>
        <v>16</v>
      </c>
      <c r="C20" s="159"/>
      <c r="D20" s="169" t="s">
        <v>466</v>
      </c>
      <c r="E20" s="159"/>
      <c r="F20" s="177"/>
      <c r="G20" s="177"/>
      <c r="H20" s="178"/>
    </row>
    <row r="21" spans="2:8" ht="14.1" customHeight="1">
      <c r="B21" s="158">
        <f t="shared" si="1"/>
        <v>17</v>
      </c>
      <c r="C21" s="159"/>
      <c r="D21" s="169" t="s">
        <v>467</v>
      </c>
      <c r="E21" s="159"/>
      <c r="F21" s="177"/>
      <c r="G21" s="177"/>
      <c r="H21" s="178"/>
    </row>
    <row r="22" spans="2:8" ht="14.1" customHeight="1">
      <c r="B22" s="158">
        <f t="shared" si="1"/>
        <v>18</v>
      </c>
      <c r="C22" s="159"/>
      <c r="D22" s="169" t="s">
        <v>468</v>
      </c>
      <c r="E22" s="159"/>
      <c r="F22" s="177"/>
      <c r="G22" s="177"/>
      <c r="H22" s="178"/>
    </row>
    <row r="23" spans="2:8" ht="14.1" customHeight="1">
      <c r="B23" s="158"/>
      <c r="C23" s="159"/>
      <c r="D23" s="169"/>
      <c r="E23" s="159"/>
      <c r="F23" s="177"/>
      <c r="G23" s="177"/>
      <c r="H23" s="178"/>
    </row>
    <row r="24" spans="2:8" ht="14.1" customHeight="1">
      <c r="B24" s="158">
        <f>B22+1</f>
        <v>19</v>
      </c>
      <c r="C24" s="159"/>
      <c r="D24" s="169" t="s">
        <v>469</v>
      </c>
      <c r="E24" s="159" t="s">
        <v>228</v>
      </c>
      <c r="F24" s="177">
        <v>36</v>
      </c>
      <c r="G24" s="177">
        <v>5.86</v>
      </c>
      <c r="H24" s="178">
        <f t="shared" ref="H24:H37" si="2">F24*G24</f>
        <v>210.96</v>
      </c>
    </row>
    <row r="25" spans="2:8" ht="14.1" customHeight="1">
      <c r="B25" s="158">
        <f>B24+1</f>
        <v>20</v>
      </c>
      <c r="C25" s="159"/>
      <c r="D25" s="169" t="s">
        <v>470</v>
      </c>
      <c r="E25" s="159" t="s">
        <v>228</v>
      </c>
      <c r="F25" s="177">
        <v>27</v>
      </c>
      <c r="G25" s="177">
        <v>5.86</v>
      </c>
      <c r="H25" s="178">
        <f t="shared" si="2"/>
        <v>158.22</v>
      </c>
    </row>
    <row r="26" spans="2:8" ht="14.1" customHeight="1">
      <c r="B26" s="158">
        <f t="shared" ref="B26:B33" si="3">B25+1</f>
        <v>21</v>
      </c>
      <c r="C26" s="159"/>
      <c r="D26" s="169" t="s">
        <v>471</v>
      </c>
      <c r="E26" s="159" t="s">
        <v>228</v>
      </c>
      <c r="F26" s="177">
        <v>90</v>
      </c>
      <c r="G26" s="177">
        <v>52</v>
      </c>
      <c r="H26" s="178">
        <f t="shared" si="2"/>
        <v>4680</v>
      </c>
    </row>
    <row r="27" spans="2:8">
      <c r="B27" s="158">
        <f t="shared" si="3"/>
        <v>22</v>
      </c>
      <c r="C27" s="159"/>
      <c r="D27" s="169" t="s">
        <v>472</v>
      </c>
      <c r="E27" s="159" t="s">
        <v>228</v>
      </c>
      <c r="F27" s="177">
        <v>9</v>
      </c>
      <c r="G27" s="177">
        <v>63</v>
      </c>
      <c r="H27" s="178">
        <f t="shared" si="2"/>
        <v>567</v>
      </c>
    </row>
    <row r="28" spans="2:8">
      <c r="B28" s="158">
        <f t="shared" si="3"/>
        <v>23</v>
      </c>
      <c r="C28" s="159"/>
      <c r="D28" s="169" t="s">
        <v>473</v>
      </c>
      <c r="E28" s="159" t="s">
        <v>234</v>
      </c>
      <c r="F28" s="177">
        <v>2</v>
      </c>
      <c r="G28" s="177">
        <v>7.75</v>
      </c>
      <c r="H28" s="178">
        <f t="shared" si="2"/>
        <v>15.5</v>
      </c>
    </row>
    <row r="29" spans="2:8" ht="14.1" customHeight="1">
      <c r="B29" s="158">
        <f t="shared" si="3"/>
        <v>24</v>
      </c>
      <c r="C29" s="159"/>
      <c r="D29" s="169" t="s">
        <v>474</v>
      </c>
      <c r="E29" s="159" t="s">
        <v>234</v>
      </c>
      <c r="F29" s="177">
        <v>10</v>
      </c>
      <c r="G29" s="177">
        <v>21.5</v>
      </c>
      <c r="H29" s="178">
        <f t="shared" si="2"/>
        <v>215</v>
      </c>
    </row>
    <row r="30" spans="2:8" ht="14.1" customHeight="1">
      <c r="B30" s="158">
        <f t="shared" si="3"/>
        <v>25</v>
      </c>
      <c r="C30" s="159"/>
      <c r="D30" s="169" t="s">
        <v>474</v>
      </c>
      <c r="E30" s="159" t="s">
        <v>234</v>
      </c>
      <c r="F30" s="177">
        <v>13</v>
      </c>
      <c r="G30" s="177">
        <v>21.5</v>
      </c>
      <c r="H30" s="178">
        <f t="shared" si="2"/>
        <v>279.5</v>
      </c>
    </row>
    <row r="31" spans="2:8" ht="14.1" customHeight="1">
      <c r="B31" s="158">
        <f t="shared" si="3"/>
        <v>26</v>
      </c>
      <c r="C31" s="159"/>
      <c r="D31" s="169" t="s">
        <v>474</v>
      </c>
      <c r="E31" s="159" t="s">
        <v>234</v>
      </c>
      <c r="F31" s="177">
        <v>17</v>
      </c>
      <c r="G31" s="177">
        <v>21.5</v>
      </c>
      <c r="H31" s="178">
        <f t="shared" si="2"/>
        <v>365.5</v>
      </c>
    </row>
    <row r="32" spans="2:8" ht="14.1" customHeight="1">
      <c r="B32" s="158">
        <f t="shared" si="3"/>
        <v>27</v>
      </c>
      <c r="C32" s="159"/>
      <c r="D32" s="169" t="s">
        <v>474</v>
      </c>
      <c r="E32" s="159" t="s">
        <v>234</v>
      </c>
      <c r="F32" s="177">
        <v>20</v>
      </c>
      <c r="G32" s="177">
        <v>21.5</v>
      </c>
      <c r="H32" s="178">
        <f t="shared" si="2"/>
        <v>430</v>
      </c>
    </row>
    <row r="33" spans="2:8" ht="14.1" customHeight="1">
      <c r="B33" s="179">
        <f t="shared" si="3"/>
        <v>28</v>
      </c>
      <c r="C33" s="180"/>
      <c r="D33" s="181" t="s">
        <v>475</v>
      </c>
      <c r="E33" s="180" t="s">
        <v>234</v>
      </c>
      <c r="F33" s="182">
        <v>48</v>
      </c>
      <c r="G33" s="182">
        <v>14.72</v>
      </c>
      <c r="H33" s="183">
        <f t="shared" si="2"/>
        <v>706.56000000000006</v>
      </c>
    </row>
    <row r="34" spans="2:8" ht="14.1" customHeight="1">
      <c r="B34" s="158">
        <v>29</v>
      </c>
      <c r="C34" s="159"/>
      <c r="D34" s="169" t="s">
        <v>476</v>
      </c>
      <c r="E34" s="159" t="s">
        <v>234</v>
      </c>
      <c r="F34" s="177">
        <v>6</v>
      </c>
      <c r="G34" s="177">
        <v>43.99</v>
      </c>
      <c r="H34" s="178">
        <f t="shared" si="2"/>
        <v>263.94</v>
      </c>
    </row>
    <row r="35" spans="2:8" ht="14.1" customHeight="1">
      <c r="B35" s="158"/>
      <c r="C35" s="159"/>
      <c r="D35" s="169"/>
      <c r="E35" s="159"/>
      <c r="F35" s="177"/>
      <c r="G35" s="177"/>
      <c r="H35" s="178"/>
    </row>
    <row r="36" spans="2:8" ht="14.1" customHeight="1">
      <c r="B36" s="158">
        <f>B34+1</f>
        <v>30</v>
      </c>
      <c r="C36" s="159"/>
      <c r="D36" s="169" t="s">
        <v>477</v>
      </c>
      <c r="E36" s="159" t="s">
        <v>228</v>
      </c>
      <c r="F36" s="177">
        <v>1</v>
      </c>
      <c r="G36" s="177">
        <v>27700</v>
      </c>
      <c r="H36" s="178">
        <f t="shared" si="2"/>
        <v>27700</v>
      </c>
    </row>
    <row r="37" spans="2:8" ht="14.1" customHeight="1">
      <c r="B37" s="158">
        <f>B36+1</f>
        <v>31</v>
      </c>
      <c r="C37" s="159"/>
      <c r="D37" s="169" t="s">
        <v>478</v>
      </c>
      <c r="E37" s="159" t="s">
        <v>228</v>
      </c>
      <c r="F37" s="177">
        <v>1</v>
      </c>
      <c r="G37" s="177">
        <v>4300</v>
      </c>
      <c r="H37" s="178">
        <f t="shared" si="2"/>
        <v>4300</v>
      </c>
    </row>
    <row r="38" spans="2:8" ht="14.1" customHeight="1">
      <c r="B38" s="158"/>
      <c r="C38" s="159"/>
      <c r="D38" s="169"/>
      <c r="E38" s="159"/>
      <c r="F38" s="177"/>
      <c r="G38" s="177"/>
      <c r="H38" s="178"/>
    </row>
    <row r="39" spans="2:8" ht="14.1" customHeight="1">
      <c r="B39" s="158"/>
      <c r="C39" s="159"/>
      <c r="D39" s="184" t="s">
        <v>479</v>
      </c>
      <c r="E39" s="159"/>
      <c r="F39" s="177"/>
      <c r="G39" s="177"/>
      <c r="H39" s="178"/>
    </row>
    <row r="40" spans="2:8" ht="14.1" customHeight="1">
      <c r="B40" s="158">
        <f>B37+1</f>
        <v>32</v>
      </c>
      <c r="C40" s="159"/>
      <c r="D40" s="185" t="s">
        <v>480</v>
      </c>
      <c r="E40" s="159" t="s">
        <v>228</v>
      </c>
      <c r="F40" s="177">
        <v>99</v>
      </c>
      <c r="G40" s="177">
        <v>33.200000000000003</v>
      </c>
      <c r="H40" s="178">
        <f t="shared" ref="H40:H50" si="4">F40*G40</f>
        <v>3286.8</v>
      </c>
    </row>
    <row r="41" spans="2:8" ht="14.1" customHeight="1">
      <c r="B41" s="158">
        <f>B40+1</f>
        <v>33</v>
      </c>
      <c r="C41" s="159"/>
      <c r="D41" s="185" t="s">
        <v>481</v>
      </c>
      <c r="E41" s="159" t="s">
        <v>228</v>
      </c>
      <c r="F41" s="177">
        <v>143</v>
      </c>
      <c r="G41" s="177">
        <v>35.6</v>
      </c>
      <c r="H41" s="178">
        <f t="shared" si="4"/>
        <v>5090.8</v>
      </c>
    </row>
    <row r="42" spans="2:8" ht="14.1" customHeight="1">
      <c r="B42" s="158">
        <f t="shared" ref="B42:B46" si="5">B41+1</f>
        <v>34</v>
      </c>
      <c r="C42" s="159"/>
      <c r="D42" s="185" t="s">
        <v>482</v>
      </c>
      <c r="E42" s="159" t="s">
        <v>228</v>
      </c>
      <c r="F42" s="177">
        <v>117</v>
      </c>
      <c r="G42" s="177">
        <v>45.2</v>
      </c>
      <c r="H42" s="178">
        <f t="shared" si="4"/>
        <v>5288.4000000000005</v>
      </c>
    </row>
    <row r="43" spans="2:8" ht="14.1" customHeight="1">
      <c r="B43" s="158">
        <f t="shared" si="5"/>
        <v>35</v>
      </c>
      <c r="C43" s="159"/>
      <c r="D43" s="185" t="s">
        <v>483</v>
      </c>
      <c r="E43" s="159" t="s">
        <v>228</v>
      </c>
      <c r="F43" s="177">
        <v>36</v>
      </c>
      <c r="G43" s="177">
        <v>275</v>
      </c>
      <c r="H43" s="178">
        <f t="shared" si="4"/>
        <v>9900</v>
      </c>
    </row>
    <row r="44" spans="2:8" ht="14.1" customHeight="1">
      <c r="B44" s="158">
        <f t="shared" si="5"/>
        <v>36</v>
      </c>
      <c r="C44" s="159"/>
      <c r="D44" s="185" t="s">
        <v>484</v>
      </c>
      <c r="E44" s="159" t="s">
        <v>228</v>
      </c>
      <c r="F44" s="177">
        <v>46</v>
      </c>
      <c r="G44" s="177">
        <v>48</v>
      </c>
      <c r="H44" s="178">
        <f t="shared" si="4"/>
        <v>2208</v>
      </c>
    </row>
    <row r="45" spans="2:8" ht="14.1" customHeight="1">
      <c r="B45" s="158">
        <f t="shared" si="5"/>
        <v>37</v>
      </c>
      <c r="C45" s="159"/>
      <c r="D45" s="185" t="s">
        <v>485</v>
      </c>
      <c r="E45" s="159" t="s">
        <v>228</v>
      </c>
      <c r="F45" s="177">
        <v>4</v>
      </c>
      <c r="G45" s="177">
        <v>18</v>
      </c>
      <c r="H45" s="178">
        <f t="shared" si="4"/>
        <v>72</v>
      </c>
    </row>
    <row r="46" spans="2:8" ht="14.1" customHeight="1">
      <c r="B46" s="158">
        <f t="shared" si="5"/>
        <v>38</v>
      </c>
      <c r="C46" s="159"/>
      <c r="D46" s="185" t="s">
        <v>486</v>
      </c>
      <c r="E46" s="159" t="s">
        <v>228</v>
      </c>
      <c r="F46" s="177">
        <v>24</v>
      </c>
      <c r="G46" s="177">
        <v>29.5</v>
      </c>
      <c r="H46" s="178">
        <f t="shared" si="4"/>
        <v>708</v>
      </c>
    </row>
    <row r="47" spans="2:8" ht="14.1" customHeight="1">
      <c r="B47" s="158"/>
      <c r="C47" s="159"/>
      <c r="D47" s="185"/>
      <c r="E47" s="159"/>
      <c r="F47" s="177"/>
      <c r="G47" s="177"/>
      <c r="H47" s="178"/>
    </row>
    <row r="48" spans="2:8" ht="14.1" customHeight="1">
      <c r="B48" s="158"/>
      <c r="C48" s="159"/>
      <c r="D48" s="184" t="s">
        <v>487</v>
      </c>
      <c r="E48" s="159"/>
      <c r="F48" s="177"/>
      <c r="G48" s="177"/>
      <c r="H48" s="178"/>
    </row>
    <row r="49" spans="2:8" ht="14.1" customHeight="1">
      <c r="B49" s="158">
        <f>B46+1</f>
        <v>39</v>
      </c>
      <c r="C49" s="159"/>
      <c r="D49" s="185" t="s">
        <v>488</v>
      </c>
      <c r="E49" s="159" t="s">
        <v>228</v>
      </c>
      <c r="F49" s="177">
        <v>1</v>
      </c>
      <c r="G49" s="177">
        <v>1450</v>
      </c>
      <c r="H49" s="178">
        <f t="shared" si="4"/>
        <v>1450</v>
      </c>
    </row>
    <row r="50" spans="2:8" ht="14.1" customHeight="1">
      <c r="B50" s="158">
        <f>B49+1</f>
        <v>40</v>
      </c>
      <c r="C50" s="159"/>
      <c r="D50" s="185" t="s">
        <v>489</v>
      </c>
      <c r="E50" s="159" t="s">
        <v>228</v>
      </c>
      <c r="F50" s="177">
        <v>1</v>
      </c>
      <c r="G50" s="177">
        <v>872</v>
      </c>
      <c r="H50" s="178">
        <f t="shared" si="4"/>
        <v>872</v>
      </c>
    </row>
    <row r="51" spans="2:8" ht="14.1" customHeight="1">
      <c r="B51" s="171"/>
      <c r="C51" s="172"/>
      <c r="D51" s="165"/>
      <c r="E51" s="321" t="s">
        <v>327</v>
      </c>
      <c r="F51" s="321"/>
      <c r="G51" s="321"/>
      <c r="H51" s="166">
        <f>SUM(H4:H50)</f>
        <v>89138.3</v>
      </c>
    </row>
    <row r="52" spans="2:8" ht="14.1" customHeight="1"/>
    <row r="54" spans="2:8">
      <c r="D54" s="186"/>
    </row>
    <row r="55" spans="2:8">
      <c r="D55" s="186"/>
    </row>
    <row r="56" spans="2:8">
      <c r="D56" s="186"/>
    </row>
    <row r="57" spans="2:8">
      <c r="D57" s="186"/>
    </row>
    <row r="58" spans="2:8">
      <c r="D58" s="186" t="s">
        <v>490</v>
      </c>
    </row>
    <row r="59" spans="2:8">
      <c r="D59" s="186" t="s">
        <v>491</v>
      </c>
    </row>
    <row r="60" spans="2:8">
      <c r="D60" s="186" t="s">
        <v>492</v>
      </c>
    </row>
  </sheetData>
  <mergeCells count="2">
    <mergeCell ref="B2:H2"/>
    <mergeCell ref="E51:G51"/>
  </mergeCells>
  <printOptions horizontalCentered="1" verticalCentered="1"/>
  <pageMargins left="0.78740157480314965" right="0.59055118110236227" top="0.78740157480314965" bottom="0.78740157480314965" header="0" footer="0"/>
  <pageSetup paperSize="9"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B1:H133"/>
  <sheetViews>
    <sheetView topLeftCell="A116" workbookViewId="0">
      <selection activeCell="C6" sqref="C6:H131"/>
    </sheetView>
  </sheetViews>
  <sheetFormatPr baseColWidth="10" defaultColWidth="11.42578125" defaultRowHeight="12.75"/>
  <cols>
    <col min="1" max="1" width="1.7109375" style="154" customWidth="1"/>
    <col min="2" max="2" width="5.7109375" style="174" customWidth="1"/>
    <col min="3" max="3" width="8.7109375" style="174" customWidth="1"/>
    <col min="4" max="4" width="43.7109375" style="154" customWidth="1"/>
    <col min="5" max="5" width="7.7109375" style="154" customWidth="1"/>
    <col min="6" max="8" width="10.7109375" style="154" customWidth="1"/>
    <col min="9" max="249" width="11.42578125" style="154"/>
    <col min="250" max="250" width="5.7109375" style="154" customWidth="1"/>
    <col min="251" max="251" width="51" style="154" customWidth="1"/>
    <col min="252" max="252" width="8.85546875" style="154" customWidth="1"/>
    <col min="253" max="253" width="10.28515625" style="154" customWidth="1"/>
    <col min="254" max="254" width="11" style="154" customWidth="1"/>
    <col min="255" max="255" width="12" style="154" customWidth="1"/>
    <col min="256" max="505" width="11.42578125" style="154"/>
    <col min="506" max="506" width="5.7109375" style="154" customWidth="1"/>
    <col min="507" max="507" width="51" style="154" customWidth="1"/>
    <col min="508" max="508" width="8.85546875" style="154" customWidth="1"/>
    <col min="509" max="509" width="10.28515625" style="154" customWidth="1"/>
    <col min="510" max="510" width="11" style="154" customWidth="1"/>
    <col min="511" max="511" width="12" style="154" customWidth="1"/>
    <col min="512" max="761" width="11.42578125" style="154"/>
    <col min="762" max="762" width="5.7109375" style="154" customWidth="1"/>
    <col min="763" max="763" width="51" style="154" customWidth="1"/>
    <col min="764" max="764" width="8.85546875" style="154" customWidth="1"/>
    <col min="765" max="765" width="10.28515625" style="154" customWidth="1"/>
    <col min="766" max="766" width="11" style="154" customWidth="1"/>
    <col min="767" max="767" width="12" style="154" customWidth="1"/>
    <col min="768" max="1017" width="11.42578125" style="154"/>
    <col min="1018" max="1018" width="5.7109375" style="154" customWidth="1"/>
    <col min="1019" max="1019" width="51" style="154" customWidth="1"/>
    <col min="1020" max="1020" width="8.85546875" style="154" customWidth="1"/>
    <col min="1021" max="1021" width="10.28515625" style="154" customWidth="1"/>
    <col min="1022" max="1022" width="11" style="154" customWidth="1"/>
    <col min="1023" max="1023" width="12" style="154" customWidth="1"/>
    <col min="1024" max="1273" width="11.42578125" style="154"/>
    <col min="1274" max="1274" width="5.7109375" style="154" customWidth="1"/>
    <col min="1275" max="1275" width="51" style="154" customWidth="1"/>
    <col min="1276" max="1276" width="8.85546875" style="154" customWidth="1"/>
    <col min="1277" max="1277" width="10.28515625" style="154" customWidth="1"/>
    <col min="1278" max="1278" width="11" style="154" customWidth="1"/>
    <col min="1279" max="1279" width="12" style="154" customWidth="1"/>
    <col min="1280" max="1529" width="11.42578125" style="154"/>
    <col min="1530" max="1530" width="5.7109375" style="154" customWidth="1"/>
    <col min="1531" max="1531" width="51" style="154" customWidth="1"/>
    <col min="1532" max="1532" width="8.85546875" style="154" customWidth="1"/>
    <col min="1533" max="1533" width="10.28515625" style="154" customWidth="1"/>
    <col min="1534" max="1534" width="11" style="154" customWidth="1"/>
    <col min="1535" max="1535" width="12" style="154" customWidth="1"/>
    <col min="1536" max="1785" width="11.42578125" style="154"/>
    <col min="1786" max="1786" width="5.7109375" style="154" customWidth="1"/>
    <col min="1787" max="1787" width="51" style="154" customWidth="1"/>
    <col min="1788" max="1788" width="8.85546875" style="154" customWidth="1"/>
    <col min="1789" max="1789" width="10.28515625" style="154" customWidth="1"/>
    <col min="1790" max="1790" width="11" style="154" customWidth="1"/>
    <col min="1791" max="1791" width="12" style="154" customWidth="1"/>
    <col min="1792" max="2041" width="11.42578125" style="154"/>
    <col min="2042" max="2042" width="5.7109375" style="154" customWidth="1"/>
    <col min="2043" max="2043" width="51" style="154" customWidth="1"/>
    <col min="2044" max="2044" width="8.85546875" style="154" customWidth="1"/>
    <col min="2045" max="2045" width="10.28515625" style="154" customWidth="1"/>
    <col min="2046" max="2046" width="11" style="154" customWidth="1"/>
    <col min="2047" max="2047" width="12" style="154" customWidth="1"/>
    <col min="2048" max="2297" width="11.42578125" style="154"/>
    <col min="2298" max="2298" width="5.7109375" style="154" customWidth="1"/>
    <col min="2299" max="2299" width="51" style="154" customWidth="1"/>
    <col min="2300" max="2300" width="8.85546875" style="154" customWidth="1"/>
    <col min="2301" max="2301" width="10.28515625" style="154" customWidth="1"/>
    <col min="2302" max="2302" width="11" style="154" customWidth="1"/>
    <col min="2303" max="2303" width="12" style="154" customWidth="1"/>
    <col min="2304" max="2553" width="11.42578125" style="154"/>
    <col min="2554" max="2554" width="5.7109375" style="154" customWidth="1"/>
    <col min="2555" max="2555" width="51" style="154" customWidth="1"/>
    <col min="2556" max="2556" width="8.85546875" style="154" customWidth="1"/>
    <col min="2557" max="2557" width="10.28515625" style="154" customWidth="1"/>
    <col min="2558" max="2558" width="11" style="154" customWidth="1"/>
    <col min="2559" max="2559" width="12" style="154" customWidth="1"/>
    <col min="2560" max="2809" width="11.42578125" style="154"/>
    <col min="2810" max="2810" width="5.7109375" style="154" customWidth="1"/>
    <col min="2811" max="2811" width="51" style="154" customWidth="1"/>
    <col min="2812" max="2812" width="8.85546875" style="154" customWidth="1"/>
    <col min="2813" max="2813" width="10.28515625" style="154" customWidth="1"/>
    <col min="2814" max="2814" width="11" style="154" customWidth="1"/>
    <col min="2815" max="2815" width="12" style="154" customWidth="1"/>
    <col min="2816" max="3065" width="11.42578125" style="154"/>
    <col min="3066" max="3066" width="5.7109375" style="154" customWidth="1"/>
    <col min="3067" max="3067" width="51" style="154" customWidth="1"/>
    <col min="3068" max="3068" width="8.85546875" style="154" customWidth="1"/>
    <col min="3069" max="3069" width="10.28515625" style="154" customWidth="1"/>
    <col min="3070" max="3070" width="11" style="154" customWidth="1"/>
    <col min="3071" max="3071" width="12" style="154" customWidth="1"/>
    <col min="3072" max="3321" width="11.42578125" style="154"/>
    <col min="3322" max="3322" width="5.7109375" style="154" customWidth="1"/>
    <col min="3323" max="3323" width="51" style="154" customWidth="1"/>
    <col min="3324" max="3324" width="8.85546875" style="154" customWidth="1"/>
    <col min="3325" max="3325" width="10.28515625" style="154" customWidth="1"/>
    <col min="3326" max="3326" width="11" style="154" customWidth="1"/>
    <col min="3327" max="3327" width="12" style="154" customWidth="1"/>
    <col min="3328" max="3577" width="11.42578125" style="154"/>
    <col min="3578" max="3578" width="5.7109375" style="154" customWidth="1"/>
    <col min="3579" max="3579" width="51" style="154" customWidth="1"/>
    <col min="3580" max="3580" width="8.85546875" style="154" customWidth="1"/>
    <col min="3581" max="3581" width="10.28515625" style="154" customWidth="1"/>
    <col min="3582" max="3582" width="11" style="154" customWidth="1"/>
    <col min="3583" max="3583" width="12" style="154" customWidth="1"/>
    <col min="3584" max="3833" width="11.42578125" style="154"/>
    <col min="3834" max="3834" width="5.7109375" style="154" customWidth="1"/>
    <col min="3835" max="3835" width="51" style="154" customWidth="1"/>
    <col min="3836" max="3836" width="8.85546875" style="154" customWidth="1"/>
    <col min="3837" max="3837" width="10.28515625" style="154" customWidth="1"/>
    <col min="3838" max="3838" width="11" style="154" customWidth="1"/>
    <col min="3839" max="3839" width="12" style="154" customWidth="1"/>
    <col min="3840" max="4089" width="11.42578125" style="154"/>
    <col min="4090" max="4090" width="5.7109375" style="154" customWidth="1"/>
    <col min="4091" max="4091" width="51" style="154" customWidth="1"/>
    <col min="4092" max="4092" width="8.85546875" style="154" customWidth="1"/>
    <col min="4093" max="4093" width="10.28515625" style="154" customWidth="1"/>
    <col min="4094" max="4094" width="11" style="154" customWidth="1"/>
    <col min="4095" max="4095" width="12" style="154" customWidth="1"/>
    <col min="4096" max="4345" width="11.42578125" style="154"/>
    <col min="4346" max="4346" width="5.7109375" style="154" customWidth="1"/>
    <col min="4347" max="4347" width="51" style="154" customWidth="1"/>
    <col min="4348" max="4348" width="8.85546875" style="154" customWidth="1"/>
    <col min="4349" max="4349" width="10.28515625" style="154" customWidth="1"/>
    <col min="4350" max="4350" width="11" style="154" customWidth="1"/>
    <col min="4351" max="4351" width="12" style="154" customWidth="1"/>
    <col min="4352" max="4601" width="11.42578125" style="154"/>
    <col min="4602" max="4602" width="5.7109375" style="154" customWidth="1"/>
    <col min="4603" max="4603" width="51" style="154" customWidth="1"/>
    <col min="4604" max="4604" width="8.85546875" style="154" customWidth="1"/>
    <col min="4605" max="4605" width="10.28515625" style="154" customWidth="1"/>
    <col min="4606" max="4606" width="11" style="154" customWidth="1"/>
    <col min="4607" max="4607" width="12" style="154" customWidth="1"/>
    <col min="4608" max="4857" width="11.42578125" style="154"/>
    <col min="4858" max="4858" width="5.7109375" style="154" customWidth="1"/>
    <col min="4859" max="4859" width="51" style="154" customWidth="1"/>
    <col min="4860" max="4860" width="8.85546875" style="154" customWidth="1"/>
    <col min="4861" max="4861" width="10.28515625" style="154" customWidth="1"/>
    <col min="4862" max="4862" width="11" style="154" customWidth="1"/>
    <col min="4863" max="4863" width="12" style="154" customWidth="1"/>
    <col min="4864" max="5113" width="11.42578125" style="154"/>
    <col min="5114" max="5114" width="5.7109375" style="154" customWidth="1"/>
    <col min="5115" max="5115" width="51" style="154" customWidth="1"/>
    <col min="5116" max="5116" width="8.85546875" style="154" customWidth="1"/>
    <col min="5117" max="5117" width="10.28515625" style="154" customWidth="1"/>
    <col min="5118" max="5118" width="11" style="154" customWidth="1"/>
    <col min="5119" max="5119" width="12" style="154" customWidth="1"/>
    <col min="5120" max="5369" width="11.42578125" style="154"/>
    <col min="5370" max="5370" width="5.7109375" style="154" customWidth="1"/>
    <col min="5371" max="5371" width="51" style="154" customWidth="1"/>
    <col min="5372" max="5372" width="8.85546875" style="154" customWidth="1"/>
    <col min="5373" max="5373" width="10.28515625" style="154" customWidth="1"/>
    <col min="5374" max="5374" width="11" style="154" customWidth="1"/>
    <col min="5375" max="5375" width="12" style="154" customWidth="1"/>
    <col min="5376" max="5625" width="11.42578125" style="154"/>
    <col min="5626" max="5626" width="5.7109375" style="154" customWidth="1"/>
    <col min="5627" max="5627" width="51" style="154" customWidth="1"/>
    <col min="5628" max="5628" width="8.85546875" style="154" customWidth="1"/>
    <col min="5629" max="5629" width="10.28515625" style="154" customWidth="1"/>
    <col min="5630" max="5630" width="11" style="154" customWidth="1"/>
    <col min="5631" max="5631" width="12" style="154" customWidth="1"/>
    <col min="5632" max="5881" width="11.42578125" style="154"/>
    <col min="5882" max="5882" width="5.7109375" style="154" customWidth="1"/>
    <col min="5883" max="5883" width="51" style="154" customWidth="1"/>
    <col min="5884" max="5884" width="8.85546875" style="154" customWidth="1"/>
    <col min="5885" max="5885" width="10.28515625" style="154" customWidth="1"/>
    <col min="5886" max="5886" width="11" style="154" customWidth="1"/>
    <col min="5887" max="5887" width="12" style="154" customWidth="1"/>
    <col min="5888" max="6137" width="11.42578125" style="154"/>
    <col min="6138" max="6138" width="5.7109375" style="154" customWidth="1"/>
    <col min="6139" max="6139" width="51" style="154" customWidth="1"/>
    <col min="6140" max="6140" width="8.85546875" style="154" customWidth="1"/>
    <col min="6141" max="6141" width="10.28515625" style="154" customWidth="1"/>
    <col min="6142" max="6142" width="11" style="154" customWidth="1"/>
    <col min="6143" max="6143" width="12" style="154" customWidth="1"/>
    <col min="6144" max="6393" width="11.42578125" style="154"/>
    <col min="6394" max="6394" width="5.7109375" style="154" customWidth="1"/>
    <col min="6395" max="6395" width="51" style="154" customWidth="1"/>
    <col min="6396" max="6396" width="8.85546875" style="154" customWidth="1"/>
    <col min="6397" max="6397" width="10.28515625" style="154" customWidth="1"/>
    <col min="6398" max="6398" width="11" style="154" customWidth="1"/>
    <col min="6399" max="6399" width="12" style="154" customWidth="1"/>
    <col min="6400" max="6649" width="11.42578125" style="154"/>
    <col min="6650" max="6650" width="5.7109375" style="154" customWidth="1"/>
    <col min="6651" max="6651" width="51" style="154" customWidth="1"/>
    <col min="6652" max="6652" width="8.85546875" style="154" customWidth="1"/>
    <col min="6653" max="6653" width="10.28515625" style="154" customWidth="1"/>
    <col min="6654" max="6654" width="11" style="154" customWidth="1"/>
    <col min="6655" max="6655" width="12" style="154" customWidth="1"/>
    <col min="6656" max="6905" width="11.42578125" style="154"/>
    <col min="6906" max="6906" width="5.7109375" style="154" customWidth="1"/>
    <col min="6907" max="6907" width="51" style="154" customWidth="1"/>
    <col min="6908" max="6908" width="8.85546875" style="154" customWidth="1"/>
    <col min="6909" max="6909" width="10.28515625" style="154" customWidth="1"/>
    <col min="6910" max="6910" width="11" style="154" customWidth="1"/>
    <col min="6911" max="6911" width="12" style="154" customWidth="1"/>
    <col min="6912" max="7161" width="11.42578125" style="154"/>
    <col min="7162" max="7162" width="5.7109375" style="154" customWidth="1"/>
    <col min="7163" max="7163" width="51" style="154" customWidth="1"/>
    <col min="7164" max="7164" width="8.85546875" style="154" customWidth="1"/>
    <col min="7165" max="7165" width="10.28515625" style="154" customWidth="1"/>
    <col min="7166" max="7166" width="11" style="154" customWidth="1"/>
    <col min="7167" max="7167" width="12" style="154" customWidth="1"/>
    <col min="7168" max="7417" width="11.42578125" style="154"/>
    <col min="7418" max="7418" width="5.7109375" style="154" customWidth="1"/>
    <col min="7419" max="7419" width="51" style="154" customWidth="1"/>
    <col min="7420" max="7420" width="8.85546875" style="154" customWidth="1"/>
    <col min="7421" max="7421" width="10.28515625" style="154" customWidth="1"/>
    <col min="7422" max="7422" width="11" style="154" customWidth="1"/>
    <col min="7423" max="7423" width="12" style="154" customWidth="1"/>
    <col min="7424" max="7673" width="11.42578125" style="154"/>
    <col min="7674" max="7674" width="5.7109375" style="154" customWidth="1"/>
    <col min="7675" max="7675" width="51" style="154" customWidth="1"/>
    <col min="7676" max="7676" width="8.85546875" style="154" customWidth="1"/>
    <col min="7677" max="7677" width="10.28515625" style="154" customWidth="1"/>
    <col min="7678" max="7678" width="11" style="154" customWidth="1"/>
    <col min="7679" max="7679" width="12" style="154" customWidth="1"/>
    <col min="7680" max="7929" width="11.42578125" style="154"/>
    <col min="7930" max="7930" width="5.7109375" style="154" customWidth="1"/>
    <col min="7931" max="7931" width="51" style="154" customWidth="1"/>
    <col min="7932" max="7932" width="8.85546875" style="154" customWidth="1"/>
    <col min="7933" max="7933" width="10.28515625" style="154" customWidth="1"/>
    <col min="7934" max="7934" width="11" style="154" customWidth="1"/>
    <col min="7935" max="7935" width="12" style="154" customWidth="1"/>
    <col min="7936" max="8185" width="11.42578125" style="154"/>
    <col min="8186" max="8186" width="5.7109375" style="154" customWidth="1"/>
    <col min="8187" max="8187" width="51" style="154" customWidth="1"/>
    <col min="8188" max="8188" width="8.85546875" style="154" customWidth="1"/>
    <col min="8189" max="8189" width="10.28515625" style="154" customWidth="1"/>
    <col min="8190" max="8190" width="11" style="154" customWidth="1"/>
    <col min="8191" max="8191" width="12" style="154" customWidth="1"/>
    <col min="8192" max="8441" width="11.42578125" style="154"/>
    <col min="8442" max="8442" width="5.7109375" style="154" customWidth="1"/>
    <col min="8443" max="8443" width="51" style="154" customWidth="1"/>
    <col min="8444" max="8444" width="8.85546875" style="154" customWidth="1"/>
    <col min="8445" max="8445" width="10.28515625" style="154" customWidth="1"/>
    <col min="8446" max="8446" width="11" style="154" customWidth="1"/>
    <col min="8447" max="8447" width="12" style="154" customWidth="1"/>
    <col min="8448" max="8697" width="11.42578125" style="154"/>
    <col min="8698" max="8698" width="5.7109375" style="154" customWidth="1"/>
    <col min="8699" max="8699" width="51" style="154" customWidth="1"/>
    <col min="8700" max="8700" width="8.85546875" style="154" customWidth="1"/>
    <col min="8701" max="8701" width="10.28515625" style="154" customWidth="1"/>
    <col min="8702" max="8702" width="11" style="154" customWidth="1"/>
    <col min="8703" max="8703" width="12" style="154" customWidth="1"/>
    <col min="8704" max="8953" width="11.42578125" style="154"/>
    <col min="8954" max="8954" width="5.7109375" style="154" customWidth="1"/>
    <col min="8955" max="8955" width="51" style="154" customWidth="1"/>
    <col min="8956" max="8956" width="8.85546875" style="154" customWidth="1"/>
    <col min="8957" max="8957" width="10.28515625" style="154" customWidth="1"/>
    <col min="8958" max="8958" width="11" style="154" customWidth="1"/>
    <col min="8959" max="8959" width="12" style="154" customWidth="1"/>
    <col min="8960" max="9209" width="11.42578125" style="154"/>
    <col min="9210" max="9210" width="5.7109375" style="154" customWidth="1"/>
    <col min="9211" max="9211" width="51" style="154" customWidth="1"/>
    <col min="9212" max="9212" width="8.85546875" style="154" customWidth="1"/>
    <col min="9213" max="9213" width="10.28515625" style="154" customWidth="1"/>
    <col min="9214" max="9214" width="11" style="154" customWidth="1"/>
    <col min="9215" max="9215" width="12" style="154" customWidth="1"/>
    <col min="9216" max="9465" width="11.42578125" style="154"/>
    <col min="9466" max="9466" width="5.7109375" style="154" customWidth="1"/>
    <col min="9467" max="9467" width="51" style="154" customWidth="1"/>
    <col min="9468" max="9468" width="8.85546875" style="154" customWidth="1"/>
    <col min="9469" max="9469" width="10.28515625" style="154" customWidth="1"/>
    <col min="9470" max="9470" width="11" style="154" customWidth="1"/>
    <col min="9471" max="9471" width="12" style="154" customWidth="1"/>
    <col min="9472" max="9721" width="11.42578125" style="154"/>
    <col min="9722" max="9722" width="5.7109375" style="154" customWidth="1"/>
    <col min="9723" max="9723" width="51" style="154" customWidth="1"/>
    <col min="9724" max="9724" width="8.85546875" style="154" customWidth="1"/>
    <col min="9725" max="9725" width="10.28515625" style="154" customWidth="1"/>
    <col min="9726" max="9726" width="11" style="154" customWidth="1"/>
    <col min="9727" max="9727" width="12" style="154" customWidth="1"/>
    <col min="9728" max="9977" width="11.42578125" style="154"/>
    <col min="9978" max="9978" width="5.7109375" style="154" customWidth="1"/>
    <col min="9979" max="9979" width="51" style="154" customWidth="1"/>
    <col min="9980" max="9980" width="8.85546875" style="154" customWidth="1"/>
    <col min="9981" max="9981" width="10.28515625" style="154" customWidth="1"/>
    <col min="9982" max="9982" width="11" style="154" customWidth="1"/>
    <col min="9983" max="9983" width="12" style="154" customWidth="1"/>
    <col min="9984" max="10233" width="11.42578125" style="154"/>
    <col min="10234" max="10234" width="5.7109375" style="154" customWidth="1"/>
    <col min="10235" max="10235" width="51" style="154" customWidth="1"/>
    <col min="10236" max="10236" width="8.85546875" style="154" customWidth="1"/>
    <col min="10237" max="10237" width="10.28515625" style="154" customWidth="1"/>
    <col min="10238" max="10238" width="11" style="154" customWidth="1"/>
    <col min="10239" max="10239" width="12" style="154" customWidth="1"/>
    <col min="10240" max="10489" width="11.42578125" style="154"/>
    <col min="10490" max="10490" width="5.7109375" style="154" customWidth="1"/>
    <col min="10491" max="10491" width="51" style="154" customWidth="1"/>
    <col min="10492" max="10492" width="8.85546875" style="154" customWidth="1"/>
    <col min="10493" max="10493" width="10.28515625" style="154" customWidth="1"/>
    <col min="10494" max="10494" width="11" style="154" customWidth="1"/>
    <col min="10495" max="10495" width="12" style="154" customWidth="1"/>
    <col min="10496" max="10745" width="11.42578125" style="154"/>
    <col min="10746" max="10746" width="5.7109375" style="154" customWidth="1"/>
    <col min="10747" max="10747" width="51" style="154" customWidth="1"/>
    <col min="10748" max="10748" width="8.85546875" style="154" customWidth="1"/>
    <col min="10749" max="10749" width="10.28515625" style="154" customWidth="1"/>
    <col min="10750" max="10750" width="11" style="154" customWidth="1"/>
    <col min="10751" max="10751" width="12" style="154" customWidth="1"/>
    <col min="10752" max="11001" width="11.42578125" style="154"/>
    <col min="11002" max="11002" width="5.7109375" style="154" customWidth="1"/>
    <col min="11003" max="11003" width="51" style="154" customWidth="1"/>
    <col min="11004" max="11004" width="8.85546875" style="154" customWidth="1"/>
    <col min="11005" max="11005" width="10.28515625" style="154" customWidth="1"/>
    <col min="11006" max="11006" width="11" style="154" customWidth="1"/>
    <col min="11007" max="11007" width="12" style="154" customWidth="1"/>
    <col min="11008" max="11257" width="11.42578125" style="154"/>
    <col min="11258" max="11258" width="5.7109375" style="154" customWidth="1"/>
    <col min="11259" max="11259" width="51" style="154" customWidth="1"/>
    <col min="11260" max="11260" width="8.85546875" style="154" customWidth="1"/>
    <col min="11261" max="11261" width="10.28515625" style="154" customWidth="1"/>
    <col min="11262" max="11262" width="11" style="154" customWidth="1"/>
    <col min="11263" max="11263" width="12" style="154" customWidth="1"/>
    <col min="11264" max="11513" width="11.42578125" style="154"/>
    <col min="11514" max="11514" width="5.7109375" style="154" customWidth="1"/>
    <col min="11515" max="11515" width="51" style="154" customWidth="1"/>
    <col min="11516" max="11516" width="8.85546875" style="154" customWidth="1"/>
    <col min="11517" max="11517" width="10.28515625" style="154" customWidth="1"/>
    <col min="11518" max="11518" width="11" style="154" customWidth="1"/>
    <col min="11519" max="11519" width="12" style="154" customWidth="1"/>
    <col min="11520" max="11769" width="11.42578125" style="154"/>
    <col min="11770" max="11770" width="5.7109375" style="154" customWidth="1"/>
    <col min="11771" max="11771" width="51" style="154" customWidth="1"/>
    <col min="11772" max="11772" width="8.85546875" style="154" customWidth="1"/>
    <col min="11773" max="11773" width="10.28515625" style="154" customWidth="1"/>
    <col min="11774" max="11774" width="11" style="154" customWidth="1"/>
    <col min="11775" max="11775" width="12" style="154" customWidth="1"/>
    <col min="11776" max="12025" width="11.42578125" style="154"/>
    <col min="12026" max="12026" width="5.7109375" style="154" customWidth="1"/>
    <col min="12027" max="12027" width="51" style="154" customWidth="1"/>
    <col min="12028" max="12028" width="8.85546875" style="154" customWidth="1"/>
    <col min="12029" max="12029" width="10.28515625" style="154" customWidth="1"/>
    <col min="12030" max="12030" width="11" style="154" customWidth="1"/>
    <col min="12031" max="12031" width="12" style="154" customWidth="1"/>
    <col min="12032" max="12281" width="11.42578125" style="154"/>
    <col min="12282" max="12282" width="5.7109375" style="154" customWidth="1"/>
    <col min="12283" max="12283" width="51" style="154" customWidth="1"/>
    <col min="12284" max="12284" width="8.85546875" style="154" customWidth="1"/>
    <col min="12285" max="12285" width="10.28515625" style="154" customWidth="1"/>
    <col min="12286" max="12286" width="11" style="154" customWidth="1"/>
    <col min="12287" max="12287" width="12" style="154" customWidth="1"/>
    <col min="12288" max="12537" width="11.42578125" style="154"/>
    <col min="12538" max="12538" width="5.7109375" style="154" customWidth="1"/>
    <col min="12539" max="12539" width="51" style="154" customWidth="1"/>
    <col min="12540" max="12540" width="8.85546875" style="154" customWidth="1"/>
    <col min="12541" max="12541" width="10.28515625" style="154" customWidth="1"/>
    <col min="12542" max="12542" width="11" style="154" customWidth="1"/>
    <col min="12543" max="12543" width="12" style="154" customWidth="1"/>
    <col min="12544" max="12793" width="11.42578125" style="154"/>
    <col min="12794" max="12794" width="5.7109375" style="154" customWidth="1"/>
    <col min="12795" max="12795" width="51" style="154" customWidth="1"/>
    <col min="12796" max="12796" width="8.85546875" style="154" customWidth="1"/>
    <col min="12797" max="12797" width="10.28515625" style="154" customWidth="1"/>
    <col min="12798" max="12798" width="11" style="154" customWidth="1"/>
    <col min="12799" max="12799" width="12" style="154" customWidth="1"/>
    <col min="12800" max="13049" width="11.42578125" style="154"/>
    <col min="13050" max="13050" width="5.7109375" style="154" customWidth="1"/>
    <col min="13051" max="13051" width="51" style="154" customWidth="1"/>
    <col min="13052" max="13052" width="8.85546875" style="154" customWidth="1"/>
    <col min="13053" max="13053" width="10.28515625" style="154" customWidth="1"/>
    <col min="13054" max="13054" width="11" style="154" customWidth="1"/>
    <col min="13055" max="13055" width="12" style="154" customWidth="1"/>
    <col min="13056" max="13305" width="11.42578125" style="154"/>
    <col min="13306" max="13306" width="5.7109375" style="154" customWidth="1"/>
    <col min="13307" max="13307" width="51" style="154" customWidth="1"/>
    <col min="13308" max="13308" width="8.85546875" style="154" customWidth="1"/>
    <col min="13309" max="13309" width="10.28515625" style="154" customWidth="1"/>
    <col min="13310" max="13310" width="11" style="154" customWidth="1"/>
    <col min="13311" max="13311" width="12" style="154" customWidth="1"/>
    <col min="13312" max="13561" width="11.42578125" style="154"/>
    <col min="13562" max="13562" width="5.7109375" style="154" customWidth="1"/>
    <col min="13563" max="13563" width="51" style="154" customWidth="1"/>
    <col min="13564" max="13564" width="8.85546875" style="154" customWidth="1"/>
    <col min="13565" max="13565" width="10.28515625" style="154" customWidth="1"/>
    <col min="13566" max="13566" width="11" style="154" customWidth="1"/>
    <col min="13567" max="13567" width="12" style="154" customWidth="1"/>
    <col min="13568" max="13817" width="11.42578125" style="154"/>
    <col min="13818" max="13818" width="5.7109375" style="154" customWidth="1"/>
    <col min="13819" max="13819" width="51" style="154" customWidth="1"/>
    <col min="13820" max="13820" width="8.85546875" style="154" customWidth="1"/>
    <col min="13821" max="13821" width="10.28515625" style="154" customWidth="1"/>
    <col min="13822" max="13822" width="11" style="154" customWidth="1"/>
    <col min="13823" max="13823" width="12" style="154" customWidth="1"/>
    <col min="13824" max="14073" width="11.42578125" style="154"/>
    <col min="14074" max="14074" width="5.7109375" style="154" customWidth="1"/>
    <col min="14075" max="14075" width="51" style="154" customWidth="1"/>
    <col min="14076" max="14076" width="8.85546875" style="154" customWidth="1"/>
    <col min="14077" max="14077" width="10.28515625" style="154" customWidth="1"/>
    <col min="14078" max="14078" width="11" style="154" customWidth="1"/>
    <col min="14079" max="14079" width="12" style="154" customWidth="1"/>
    <col min="14080" max="14329" width="11.42578125" style="154"/>
    <col min="14330" max="14330" width="5.7109375" style="154" customWidth="1"/>
    <col min="14331" max="14331" width="51" style="154" customWidth="1"/>
    <col min="14332" max="14332" width="8.85546875" style="154" customWidth="1"/>
    <col min="14333" max="14333" width="10.28515625" style="154" customWidth="1"/>
    <col min="14334" max="14334" width="11" style="154" customWidth="1"/>
    <col min="14335" max="14335" width="12" style="154" customWidth="1"/>
    <col min="14336" max="14585" width="11.42578125" style="154"/>
    <col min="14586" max="14586" width="5.7109375" style="154" customWidth="1"/>
    <col min="14587" max="14587" width="51" style="154" customWidth="1"/>
    <col min="14588" max="14588" width="8.85546875" style="154" customWidth="1"/>
    <col min="14589" max="14589" width="10.28515625" style="154" customWidth="1"/>
    <col min="14590" max="14590" width="11" style="154" customWidth="1"/>
    <col min="14591" max="14591" width="12" style="154" customWidth="1"/>
    <col min="14592" max="14841" width="11.42578125" style="154"/>
    <col min="14842" max="14842" width="5.7109375" style="154" customWidth="1"/>
    <col min="14843" max="14843" width="51" style="154" customWidth="1"/>
    <col min="14844" max="14844" width="8.85546875" style="154" customWidth="1"/>
    <col min="14845" max="14845" width="10.28515625" style="154" customWidth="1"/>
    <col min="14846" max="14846" width="11" style="154" customWidth="1"/>
    <col min="14847" max="14847" width="12" style="154" customWidth="1"/>
    <col min="14848" max="15097" width="11.42578125" style="154"/>
    <col min="15098" max="15098" width="5.7109375" style="154" customWidth="1"/>
    <col min="15099" max="15099" width="51" style="154" customWidth="1"/>
    <col min="15100" max="15100" width="8.85546875" style="154" customWidth="1"/>
    <col min="15101" max="15101" width="10.28515625" style="154" customWidth="1"/>
    <col min="15102" max="15102" width="11" style="154" customWidth="1"/>
    <col min="15103" max="15103" width="12" style="154" customWidth="1"/>
    <col min="15104" max="15353" width="11.42578125" style="154"/>
    <col min="15354" max="15354" width="5.7109375" style="154" customWidth="1"/>
    <col min="15355" max="15355" width="51" style="154" customWidth="1"/>
    <col min="15356" max="15356" width="8.85546875" style="154" customWidth="1"/>
    <col min="15357" max="15357" width="10.28515625" style="154" customWidth="1"/>
    <col min="15358" max="15358" width="11" style="154" customWidth="1"/>
    <col min="15359" max="15359" width="12" style="154" customWidth="1"/>
    <col min="15360" max="15609" width="11.42578125" style="154"/>
    <col min="15610" max="15610" width="5.7109375" style="154" customWidth="1"/>
    <col min="15611" max="15611" width="51" style="154" customWidth="1"/>
    <col min="15612" max="15612" width="8.85546875" style="154" customWidth="1"/>
    <col min="15613" max="15613" width="10.28515625" style="154" customWidth="1"/>
    <col min="15614" max="15614" width="11" style="154" customWidth="1"/>
    <col min="15615" max="15615" width="12" style="154" customWidth="1"/>
    <col min="15616" max="15865" width="11.42578125" style="154"/>
    <col min="15866" max="15866" width="5.7109375" style="154" customWidth="1"/>
    <col min="15867" max="15867" width="51" style="154" customWidth="1"/>
    <col min="15868" max="15868" width="8.85546875" style="154" customWidth="1"/>
    <col min="15869" max="15869" width="10.28515625" style="154" customWidth="1"/>
    <col min="15870" max="15870" width="11" style="154" customWidth="1"/>
    <col min="15871" max="15871" width="12" style="154" customWidth="1"/>
    <col min="15872" max="16121" width="11.42578125" style="154"/>
    <col min="16122" max="16122" width="5.7109375" style="154" customWidth="1"/>
    <col min="16123" max="16123" width="51" style="154" customWidth="1"/>
    <col min="16124" max="16124" width="8.85546875" style="154" customWidth="1"/>
    <col min="16125" max="16125" width="10.28515625" style="154" customWidth="1"/>
    <col min="16126" max="16126" width="11" style="154" customWidth="1"/>
    <col min="16127" max="16127" width="12" style="154" customWidth="1"/>
    <col min="16128" max="16384" width="11.42578125" style="154"/>
  </cols>
  <sheetData>
    <row r="1" spans="2:8" ht="16.5" customHeight="1">
      <c r="B1" s="316" t="s">
        <v>201</v>
      </c>
      <c r="C1" s="316"/>
      <c r="D1" s="317"/>
      <c r="E1" s="317"/>
      <c r="F1" s="317"/>
      <c r="G1" s="317"/>
      <c r="H1" s="317"/>
    </row>
    <row r="2" spans="2:8" ht="18.75" customHeight="1">
      <c r="B2" s="318" t="s">
        <v>330</v>
      </c>
      <c r="C2" s="319"/>
      <c r="D2" s="319"/>
      <c r="E2" s="319"/>
      <c r="F2" s="319"/>
      <c r="G2" s="319"/>
      <c r="H2" s="320"/>
    </row>
    <row r="3" spans="2:8" ht="15" customHeight="1">
      <c r="B3" s="155" t="s">
        <v>203</v>
      </c>
      <c r="C3" s="156" t="s">
        <v>204</v>
      </c>
      <c r="D3" s="156" t="s">
        <v>205</v>
      </c>
      <c r="E3" s="156" t="s">
        <v>206</v>
      </c>
      <c r="F3" s="156" t="s">
        <v>207</v>
      </c>
      <c r="G3" s="156" t="s">
        <v>208</v>
      </c>
      <c r="H3" s="157" t="s">
        <v>5</v>
      </c>
    </row>
    <row r="4" spans="2:8" ht="14.1" customHeight="1">
      <c r="B4" s="158" t="s">
        <v>331</v>
      </c>
      <c r="C4" s="187" t="s">
        <v>493</v>
      </c>
      <c r="D4" s="169"/>
      <c r="E4" s="169"/>
      <c r="F4" s="169"/>
      <c r="G4" s="169"/>
      <c r="H4" s="170"/>
    </row>
    <row r="5" spans="2:8" ht="14.1" customHeight="1">
      <c r="B5" s="158" t="s">
        <v>331</v>
      </c>
      <c r="C5" s="159"/>
      <c r="D5" s="168" t="s">
        <v>494</v>
      </c>
      <c r="E5" s="169"/>
      <c r="F5" s="169"/>
      <c r="G5" s="169"/>
      <c r="H5" s="170"/>
    </row>
    <row r="6" spans="2:8" ht="14.1" customHeight="1">
      <c r="B6" s="158"/>
      <c r="C6" s="159">
        <v>1</v>
      </c>
      <c r="D6" s="169" t="s">
        <v>495</v>
      </c>
      <c r="E6" s="159" t="s">
        <v>234</v>
      </c>
      <c r="F6" s="160">
        <v>1525.65</v>
      </c>
      <c r="G6" s="160">
        <v>1.84</v>
      </c>
      <c r="H6" s="161">
        <f>F6*G6</f>
        <v>2807.1960000000004</v>
      </c>
    </row>
    <row r="7" spans="2:8" ht="14.1" customHeight="1">
      <c r="B7" s="158"/>
      <c r="C7" s="159">
        <v>2</v>
      </c>
      <c r="D7" s="169" t="s">
        <v>496</v>
      </c>
      <c r="E7" s="159" t="s">
        <v>228</v>
      </c>
      <c r="F7" s="160">
        <v>38</v>
      </c>
      <c r="G7" s="160">
        <v>17.899999999999999</v>
      </c>
      <c r="H7" s="161">
        <f t="shared" ref="H7:H70" si="0">F7*G7</f>
        <v>680.19999999999993</v>
      </c>
    </row>
    <row r="8" spans="2:8" ht="14.1" customHeight="1">
      <c r="B8" s="158"/>
      <c r="C8" s="159">
        <v>3</v>
      </c>
      <c r="D8" s="169" t="s">
        <v>497</v>
      </c>
      <c r="E8" s="159" t="s">
        <v>228</v>
      </c>
      <c r="F8" s="160">
        <v>26</v>
      </c>
      <c r="G8" s="160">
        <v>5.16</v>
      </c>
      <c r="H8" s="161">
        <f t="shared" si="0"/>
        <v>134.16</v>
      </c>
    </row>
    <row r="9" spans="2:8" ht="14.1" customHeight="1">
      <c r="B9" s="158"/>
      <c r="C9" s="159">
        <v>4</v>
      </c>
      <c r="D9" s="169" t="s">
        <v>498</v>
      </c>
      <c r="E9" s="159" t="s">
        <v>228</v>
      </c>
      <c r="F9" s="160">
        <v>6</v>
      </c>
      <c r="G9" s="160">
        <v>5.4</v>
      </c>
      <c r="H9" s="161">
        <f t="shared" si="0"/>
        <v>32.400000000000006</v>
      </c>
    </row>
    <row r="10" spans="2:8" ht="14.1" customHeight="1">
      <c r="B10" s="158"/>
      <c r="C10" s="159">
        <v>5</v>
      </c>
      <c r="D10" s="169" t="s">
        <v>499</v>
      </c>
      <c r="E10" s="159" t="s">
        <v>228</v>
      </c>
      <c r="F10" s="160">
        <v>38</v>
      </c>
      <c r="G10" s="160">
        <v>20.45</v>
      </c>
      <c r="H10" s="161">
        <f t="shared" si="0"/>
        <v>777.1</v>
      </c>
    </row>
    <row r="11" spans="2:8" ht="14.1" customHeight="1">
      <c r="B11" s="158"/>
      <c r="C11" s="159">
        <v>6</v>
      </c>
      <c r="D11" s="169" t="s">
        <v>500</v>
      </c>
      <c r="E11" s="159" t="s">
        <v>228</v>
      </c>
      <c r="F11" s="160">
        <v>38</v>
      </c>
      <c r="G11" s="160">
        <v>22.4</v>
      </c>
      <c r="H11" s="161">
        <f t="shared" si="0"/>
        <v>851.19999999999993</v>
      </c>
    </row>
    <row r="12" spans="2:8" ht="14.1" customHeight="1">
      <c r="B12" s="158"/>
      <c r="C12" s="159">
        <v>7</v>
      </c>
      <c r="D12" s="169" t="s">
        <v>501</v>
      </c>
      <c r="E12" s="159" t="s">
        <v>228</v>
      </c>
      <c r="F12" s="160">
        <v>35</v>
      </c>
      <c r="G12" s="160">
        <v>6.81</v>
      </c>
      <c r="H12" s="161">
        <f t="shared" si="0"/>
        <v>238.35</v>
      </c>
    </row>
    <row r="13" spans="2:8" ht="14.1" customHeight="1">
      <c r="B13" s="158"/>
      <c r="C13" s="159">
        <v>8</v>
      </c>
      <c r="D13" s="169" t="s">
        <v>502</v>
      </c>
      <c r="E13" s="159" t="s">
        <v>228</v>
      </c>
      <c r="F13" s="160">
        <v>30</v>
      </c>
      <c r="G13" s="160">
        <v>1.46</v>
      </c>
      <c r="H13" s="161">
        <f t="shared" si="0"/>
        <v>43.8</v>
      </c>
    </row>
    <row r="14" spans="2:8" ht="14.1" customHeight="1">
      <c r="B14" s="158"/>
      <c r="C14" s="159">
        <v>9</v>
      </c>
      <c r="D14" s="169" t="s">
        <v>503</v>
      </c>
      <c r="E14" s="159" t="s">
        <v>228</v>
      </c>
      <c r="F14" s="160">
        <v>26</v>
      </c>
      <c r="G14" s="160">
        <v>1.46</v>
      </c>
      <c r="H14" s="161">
        <f t="shared" si="0"/>
        <v>37.96</v>
      </c>
    </row>
    <row r="15" spans="2:8" ht="14.1" customHeight="1">
      <c r="B15" s="158"/>
      <c r="C15" s="159">
        <v>10</v>
      </c>
      <c r="D15" s="169" t="s">
        <v>504</v>
      </c>
      <c r="E15" s="159" t="s">
        <v>228</v>
      </c>
      <c r="F15" s="160">
        <v>79</v>
      </c>
      <c r="G15" s="160">
        <v>4.21</v>
      </c>
      <c r="H15" s="161">
        <f t="shared" si="0"/>
        <v>332.59</v>
      </c>
    </row>
    <row r="16" spans="2:8" ht="14.1" customHeight="1">
      <c r="B16" s="158"/>
      <c r="C16" s="159">
        <v>11</v>
      </c>
      <c r="D16" s="169" t="s">
        <v>505</v>
      </c>
      <c r="E16" s="159" t="s">
        <v>228</v>
      </c>
      <c r="F16" s="160">
        <v>50</v>
      </c>
      <c r="G16" s="160">
        <v>0.38</v>
      </c>
      <c r="H16" s="161">
        <f t="shared" si="0"/>
        <v>19</v>
      </c>
    </row>
    <row r="17" spans="2:8" ht="14.1" customHeight="1">
      <c r="B17" s="158"/>
      <c r="C17" s="159">
        <v>12</v>
      </c>
      <c r="D17" s="169" t="s">
        <v>506</v>
      </c>
      <c r="E17" s="159" t="s">
        <v>228</v>
      </c>
      <c r="F17" s="160">
        <v>45</v>
      </c>
      <c r="G17" s="160">
        <v>0.38</v>
      </c>
      <c r="H17" s="161">
        <f t="shared" si="0"/>
        <v>17.100000000000001</v>
      </c>
    </row>
    <row r="18" spans="2:8" ht="14.1" customHeight="1">
      <c r="B18" s="158"/>
      <c r="C18" s="159">
        <v>13</v>
      </c>
      <c r="D18" s="169" t="s">
        <v>507</v>
      </c>
      <c r="E18" s="159" t="s">
        <v>228</v>
      </c>
      <c r="F18" s="160">
        <v>38</v>
      </c>
      <c r="G18" s="160">
        <v>0.77</v>
      </c>
      <c r="H18" s="161">
        <f t="shared" si="0"/>
        <v>29.26</v>
      </c>
    </row>
    <row r="19" spans="2:8" ht="14.1" customHeight="1">
      <c r="B19" s="158"/>
      <c r="C19" s="159">
        <v>14</v>
      </c>
      <c r="D19" s="169" t="s">
        <v>508</v>
      </c>
      <c r="E19" s="159" t="s">
        <v>228</v>
      </c>
      <c r="F19" s="160">
        <v>38</v>
      </c>
      <c r="G19" s="160">
        <v>34.090000000000003</v>
      </c>
      <c r="H19" s="161">
        <f t="shared" si="0"/>
        <v>1295.42</v>
      </c>
    </row>
    <row r="20" spans="2:8" ht="14.1" customHeight="1">
      <c r="B20" s="158"/>
      <c r="C20" s="159">
        <v>15</v>
      </c>
      <c r="D20" s="169" t="s">
        <v>509</v>
      </c>
      <c r="E20" s="159" t="s">
        <v>228</v>
      </c>
      <c r="F20" s="160">
        <v>38</v>
      </c>
      <c r="G20" s="160">
        <v>11</v>
      </c>
      <c r="H20" s="161">
        <f t="shared" si="0"/>
        <v>418</v>
      </c>
    </row>
    <row r="21" spans="2:8" ht="14.1" customHeight="1">
      <c r="B21" s="158"/>
      <c r="C21" s="159"/>
      <c r="D21" s="168" t="s">
        <v>510</v>
      </c>
      <c r="E21" s="159"/>
      <c r="F21" s="160"/>
      <c r="G21" s="160">
        <v>0</v>
      </c>
      <c r="H21" s="161">
        <f t="shared" si="0"/>
        <v>0</v>
      </c>
    </row>
    <row r="22" spans="2:8">
      <c r="B22" s="158"/>
      <c r="C22" s="159">
        <v>16</v>
      </c>
      <c r="D22" s="169" t="s">
        <v>511</v>
      </c>
      <c r="E22" s="159" t="s">
        <v>228</v>
      </c>
      <c r="F22" s="160">
        <v>12</v>
      </c>
      <c r="G22" s="160">
        <v>854.22</v>
      </c>
      <c r="H22" s="161">
        <f t="shared" si="0"/>
        <v>10250.64</v>
      </c>
    </row>
    <row r="23" spans="2:8" ht="14.1" customHeight="1">
      <c r="B23" s="158"/>
      <c r="C23" s="159">
        <v>17</v>
      </c>
      <c r="D23" s="169" t="s">
        <v>512</v>
      </c>
      <c r="E23" s="159" t="s">
        <v>228</v>
      </c>
      <c r="F23" s="160">
        <v>2</v>
      </c>
      <c r="G23" s="160">
        <v>963.64</v>
      </c>
      <c r="H23" s="161">
        <f t="shared" si="0"/>
        <v>1927.28</v>
      </c>
    </row>
    <row r="24" spans="2:8" ht="14.1" customHeight="1">
      <c r="B24" s="158"/>
      <c r="C24" s="159">
        <v>18</v>
      </c>
      <c r="D24" s="169" t="s">
        <v>513</v>
      </c>
      <c r="E24" s="159" t="s">
        <v>228</v>
      </c>
      <c r="F24" s="160">
        <v>14</v>
      </c>
      <c r="G24" s="160">
        <v>17.53</v>
      </c>
      <c r="H24" s="161">
        <f t="shared" si="0"/>
        <v>245.42000000000002</v>
      </c>
    </row>
    <row r="25" spans="2:8" ht="14.1" customHeight="1">
      <c r="B25" s="158"/>
      <c r="C25" s="159">
        <v>19</v>
      </c>
      <c r="D25" s="169" t="s">
        <v>514</v>
      </c>
      <c r="E25" s="159" t="s">
        <v>228</v>
      </c>
      <c r="F25" s="160">
        <v>1</v>
      </c>
      <c r="G25" s="160">
        <v>43.83</v>
      </c>
      <c r="H25" s="161">
        <f t="shared" si="0"/>
        <v>43.83</v>
      </c>
    </row>
    <row r="26" spans="2:8" ht="14.1" customHeight="1">
      <c r="B26" s="158"/>
      <c r="C26" s="159"/>
      <c r="D26" s="168" t="s">
        <v>515</v>
      </c>
      <c r="E26" s="159"/>
      <c r="F26" s="160"/>
      <c r="G26" s="160">
        <v>0</v>
      </c>
      <c r="H26" s="161">
        <f t="shared" si="0"/>
        <v>0</v>
      </c>
    </row>
    <row r="27" spans="2:8" ht="14.1" customHeight="1">
      <c r="B27" s="158"/>
      <c r="C27" s="159">
        <v>20</v>
      </c>
      <c r="D27" s="169" t="s">
        <v>516</v>
      </c>
      <c r="E27" s="159" t="s">
        <v>228</v>
      </c>
      <c r="F27" s="160">
        <v>1</v>
      </c>
      <c r="G27" s="160">
        <f>3823.45-238.58</f>
        <v>3584.87</v>
      </c>
      <c r="H27" s="161">
        <f t="shared" si="0"/>
        <v>3584.87</v>
      </c>
    </row>
    <row r="28" spans="2:8" ht="14.1" customHeight="1">
      <c r="B28" s="158"/>
      <c r="C28" s="159">
        <v>21</v>
      </c>
      <c r="D28" s="169" t="s">
        <v>517</v>
      </c>
      <c r="E28" s="159" t="s">
        <v>228</v>
      </c>
      <c r="F28" s="160">
        <v>8</v>
      </c>
      <c r="G28" s="160">
        <v>539.4</v>
      </c>
      <c r="H28" s="161">
        <f t="shared" si="0"/>
        <v>4315.2</v>
      </c>
    </row>
    <row r="29" spans="2:8" ht="14.1" customHeight="1">
      <c r="B29" s="158"/>
      <c r="C29" s="159">
        <v>22</v>
      </c>
      <c r="D29" s="169" t="s">
        <v>518</v>
      </c>
      <c r="E29" s="159" t="s">
        <v>228</v>
      </c>
      <c r="F29" s="160">
        <v>8</v>
      </c>
      <c r="G29" s="160">
        <v>34.090000000000003</v>
      </c>
      <c r="H29" s="161">
        <f t="shared" si="0"/>
        <v>272.72000000000003</v>
      </c>
    </row>
    <row r="30" spans="2:8" ht="14.1" customHeight="1">
      <c r="B30" s="158"/>
      <c r="C30" s="159">
        <v>23</v>
      </c>
      <c r="D30" s="169" t="s">
        <v>519</v>
      </c>
      <c r="E30" s="159" t="s">
        <v>228</v>
      </c>
      <c r="F30" s="160">
        <v>1</v>
      </c>
      <c r="G30" s="160">
        <v>248.38</v>
      </c>
      <c r="H30" s="161">
        <f t="shared" si="0"/>
        <v>248.38</v>
      </c>
    </row>
    <row r="31" spans="2:8" ht="14.1" customHeight="1">
      <c r="B31" s="158"/>
      <c r="C31" s="159"/>
      <c r="D31" s="168" t="s">
        <v>520</v>
      </c>
      <c r="E31" s="159"/>
      <c r="F31" s="160"/>
      <c r="G31" s="160">
        <v>0</v>
      </c>
      <c r="H31" s="161">
        <f t="shared" si="0"/>
        <v>0</v>
      </c>
    </row>
    <row r="32" spans="2:8" ht="14.1" customHeight="1">
      <c r="B32" s="158"/>
      <c r="C32" s="159">
        <v>24</v>
      </c>
      <c r="D32" s="169" t="s">
        <v>521</v>
      </c>
      <c r="E32" s="159" t="s">
        <v>228</v>
      </c>
      <c r="F32" s="160">
        <v>6</v>
      </c>
      <c r="G32" s="160">
        <v>2313.36</v>
      </c>
      <c r="H32" s="161">
        <f t="shared" si="0"/>
        <v>13880.16</v>
      </c>
    </row>
    <row r="33" spans="2:8" ht="14.1" customHeight="1">
      <c r="B33" s="158"/>
      <c r="C33" s="159">
        <v>25</v>
      </c>
      <c r="D33" s="169" t="s">
        <v>522</v>
      </c>
      <c r="E33" s="159" t="s">
        <v>228</v>
      </c>
      <c r="F33" s="160">
        <v>6</v>
      </c>
      <c r="G33" s="160">
        <v>185.06</v>
      </c>
      <c r="H33" s="161">
        <f t="shared" si="0"/>
        <v>1110.3600000000001</v>
      </c>
    </row>
    <row r="34" spans="2:8" ht="14.1" customHeight="1">
      <c r="B34" s="158"/>
      <c r="C34" s="159">
        <v>26</v>
      </c>
      <c r="D34" s="169" t="s">
        <v>523</v>
      </c>
      <c r="E34" s="159" t="s">
        <v>228</v>
      </c>
      <c r="F34" s="160">
        <v>6</v>
      </c>
      <c r="G34" s="160">
        <v>925.34</v>
      </c>
      <c r="H34" s="161">
        <f t="shared" si="0"/>
        <v>5552.04</v>
      </c>
    </row>
    <row r="35" spans="2:8" ht="14.1" customHeight="1">
      <c r="B35" s="158"/>
      <c r="C35" s="159">
        <v>27</v>
      </c>
      <c r="D35" s="169" t="s">
        <v>524</v>
      </c>
      <c r="E35" s="159" t="s">
        <v>228</v>
      </c>
      <c r="F35" s="160">
        <v>6</v>
      </c>
      <c r="G35" s="160">
        <v>292.20999999999998</v>
      </c>
      <c r="H35" s="161">
        <f t="shared" si="0"/>
        <v>1753.2599999999998</v>
      </c>
    </row>
    <row r="36" spans="2:8" ht="14.1" customHeight="1">
      <c r="B36" s="158"/>
      <c r="C36" s="159">
        <v>28</v>
      </c>
      <c r="D36" s="169" t="s">
        <v>525</v>
      </c>
      <c r="E36" s="159" t="s">
        <v>228</v>
      </c>
      <c r="F36" s="160">
        <v>6</v>
      </c>
      <c r="G36" s="160">
        <v>146.1</v>
      </c>
      <c r="H36" s="161">
        <f t="shared" si="0"/>
        <v>876.59999999999991</v>
      </c>
    </row>
    <row r="37" spans="2:8" ht="14.1" customHeight="1">
      <c r="B37" s="158"/>
      <c r="C37" s="159"/>
      <c r="D37" s="168" t="s">
        <v>526</v>
      </c>
      <c r="E37" s="159"/>
      <c r="F37" s="160"/>
      <c r="G37" s="160">
        <v>0</v>
      </c>
      <c r="H37" s="161">
        <f t="shared" si="0"/>
        <v>0</v>
      </c>
    </row>
    <row r="38" spans="2:8" ht="14.1" customHeight="1">
      <c r="B38" s="158"/>
      <c r="C38" s="159">
        <v>1</v>
      </c>
      <c r="D38" s="169" t="s">
        <v>527</v>
      </c>
      <c r="E38" s="159" t="s">
        <v>228</v>
      </c>
      <c r="F38" s="160">
        <v>1</v>
      </c>
      <c r="G38" s="160">
        <v>701.31</v>
      </c>
      <c r="H38" s="161">
        <f t="shared" si="0"/>
        <v>701.31</v>
      </c>
    </row>
    <row r="39" spans="2:8" ht="14.1" customHeight="1">
      <c r="B39" s="158"/>
      <c r="C39" s="159">
        <v>2</v>
      </c>
      <c r="D39" s="169" t="s">
        <v>528</v>
      </c>
      <c r="E39" s="159" t="s">
        <v>228</v>
      </c>
      <c r="F39" s="160">
        <v>1</v>
      </c>
      <c r="G39" s="160">
        <v>136.36000000000001</v>
      </c>
      <c r="H39" s="161">
        <f t="shared" si="0"/>
        <v>136.36000000000001</v>
      </c>
    </row>
    <row r="40" spans="2:8" ht="14.1" customHeight="1">
      <c r="B40" s="158"/>
      <c r="C40" s="159">
        <v>3</v>
      </c>
      <c r="D40" s="169" t="s">
        <v>529</v>
      </c>
      <c r="E40" s="159" t="s">
        <v>228</v>
      </c>
      <c r="F40" s="160">
        <v>2</v>
      </c>
      <c r="G40" s="160">
        <v>14.61</v>
      </c>
      <c r="H40" s="161">
        <f t="shared" si="0"/>
        <v>29.22</v>
      </c>
    </row>
    <row r="41" spans="2:8" ht="14.1" customHeight="1">
      <c r="B41" s="158"/>
      <c r="C41" s="159">
        <v>4</v>
      </c>
      <c r="D41" s="169" t="s">
        <v>530</v>
      </c>
      <c r="E41" s="159" t="s">
        <v>228</v>
      </c>
      <c r="F41" s="160">
        <v>2</v>
      </c>
      <c r="G41" s="160">
        <v>175.32</v>
      </c>
      <c r="H41" s="161">
        <f t="shared" si="0"/>
        <v>350.64</v>
      </c>
    </row>
    <row r="42" spans="2:8" ht="14.1" customHeight="1">
      <c r="B42" s="158"/>
      <c r="C42" s="159">
        <v>5</v>
      </c>
      <c r="D42" s="169" t="s">
        <v>531</v>
      </c>
      <c r="E42" s="159" t="s">
        <v>228</v>
      </c>
      <c r="F42" s="160">
        <v>1</v>
      </c>
      <c r="G42" s="160">
        <v>180.19</v>
      </c>
      <c r="H42" s="161">
        <f t="shared" si="0"/>
        <v>180.19</v>
      </c>
    </row>
    <row r="43" spans="2:8" ht="14.1" customHeight="1">
      <c r="B43" s="158"/>
      <c r="C43" s="159">
        <v>6</v>
      </c>
      <c r="D43" s="169" t="s">
        <v>532</v>
      </c>
      <c r="E43" s="159" t="s">
        <v>228</v>
      </c>
      <c r="F43" s="160">
        <v>20</v>
      </c>
      <c r="G43" s="160">
        <v>9.0500000000000007</v>
      </c>
      <c r="H43" s="161">
        <f t="shared" si="0"/>
        <v>181</v>
      </c>
    </row>
    <row r="44" spans="2:8" ht="14.1" customHeight="1">
      <c r="B44" s="158"/>
      <c r="C44" s="159">
        <v>7</v>
      </c>
      <c r="D44" s="169" t="s">
        <v>533</v>
      </c>
      <c r="E44" s="159" t="s">
        <v>228</v>
      </c>
      <c r="F44" s="160">
        <v>2</v>
      </c>
      <c r="G44" s="160">
        <v>204.55</v>
      </c>
      <c r="H44" s="161">
        <f t="shared" si="0"/>
        <v>409.1</v>
      </c>
    </row>
    <row r="45" spans="2:8" ht="14.1" customHeight="1">
      <c r="B45" s="158"/>
      <c r="C45" s="159">
        <v>8</v>
      </c>
      <c r="D45" s="169" t="s">
        <v>534</v>
      </c>
      <c r="E45" s="159" t="s">
        <v>228</v>
      </c>
      <c r="F45" s="160">
        <v>1</v>
      </c>
      <c r="G45" s="160">
        <v>76.94</v>
      </c>
      <c r="H45" s="161">
        <f t="shared" si="0"/>
        <v>76.94</v>
      </c>
    </row>
    <row r="46" spans="2:8" ht="14.1" customHeight="1">
      <c r="B46" s="158"/>
      <c r="C46" s="159">
        <v>9</v>
      </c>
      <c r="D46" s="169" t="s">
        <v>535</v>
      </c>
      <c r="E46" s="159" t="s">
        <v>228</v>
      </c>
      <c r="F46" s="160">
        <v>2</v>
      </c>
      <c r="G46" s="160">
        <v>14.9</v>
      </c>
      <c r="H46" s="161">
        <f t="shared" si="0"/>
        <v>29.8</v>
      </c>
    </row>
    <row r="47" spans="2:8" ht="14.1" customHeight="1">
      <c r="B47" s="158"/>
      <c r="C47" s="159">
        <v>10</v>
      </c>
      <c r="D47" s="169" t="s">
        <v>536</v>
      </c>
      <c r="E47" s="159" t="s">
        <v>228</v>
      </c>
      <c r="F47" s="160">
        <v>2</v>
      </c>
      <c r="G47" s="160">
        <v>25.81</v>
      </c>
      <c r="H47" s="161">
        <f t="shared" si="0"/>
        <v>51.62</v>
      </c>
    </row>
    <row r="48" spans="2:8" ht="14.1" customHeight="1">
      <c r="B48" s="158"/>
      <c r="C48" s="159">
        <v>11</v>
      </c>
      <c r="D48" s="169" t="s">
        <v>537</v>
      </c>
      <c r="E48" s="159" t="s">
        <v>228</v>
      </c>
      <c r="F48" s="160">
        <v>20</v>
      </c>
      <c r="G48" s="160">
        <v>2.71</v>
      </c>
      <c r="H48" s="161">
        <f t="shared" si="0"/>
        <v>54.2</v>
      </c>
    </row>
    <row r="49" spans="2:8" ht="14.1" customHeight="1">
      <c r="B49" s="158"/>
      <c r="C49" s="159">
        <v>12</v>
      </c>
      <c r="D49" s="169" t="s">
        <v>538</v>
      </c>
      <c r="E49" s="159" t="s">
        <v>228</v>
      </c>
      <c r="F49" s="160">
        <v>1</v>
      </c>
      <c r="G49" s="160">
        <v>0.31</v>
      </c>
      <c r="H49" s="161">
        <f t="shared" si="0"/>
        <v>0.31</v>
      </c>
    </row>
    <row r="50" spans="2:8" ht="14.1" customHeight="1">
      <c r="B50" s="158"/>
      <c r="C50" s="159">
        <v>13</v>
      </c>
      <c r="D50" s="169" t="s">
        <v>539</v>
      </c>
      <c r="E50" s="159" t="s">
        <v>228</v>
      </c>
      <c r="F50" s="160">
        <v>1</v>
      </c>
      <c r="G50" s="160">
        <v>126.62</v>
      </c>
      <c r="H50" s="161">
        <f t="shared" si="0"/>
        <v>126.62</v>
      </c>
    </row>
    <row r="51" spans="2:8" ht="14.1" customHeight="1">
      <c r="B51" s="158"/>
      <c r="C51" s="159">
        <v>14</v>
      </c>
      <c r="D51" s="169" t="s">
        <v>540</v>
      </c>
      <c r="E51" s="159" t="s">
        <v>228</v>
      </c>
      <c r="F51" s="160">
        <v>1</v>
      </c>
      <c r="G51" s="160">
        <v>146.1</v>
      </c>
      <c r="H51" s="161">
        <f t="shared" si="0"/>
        <v>146.1</v>
      </c>
    </row>
    <row r="52" spans="2:8" ht="14.1" customHeight="1">
      <c r="B52" s="158"/>
      <c r="C52" s="159"/>
      <c r="D52" s="168" t="s">
        <v>541</v>
      </c>
      <c r="E52" s="159"/>
      <c r="F52" s="160"/>
      <c r="G52" s="160">
        <v>0</v>
      </c>
      <c r="H52" s="161">
        <f t="shared" si="0"/>
        <v>0</v>
      </c>
    </row>
    <row r="53" spans="2:8" ht="14.1" customHeight="1">
      <c r="B53" s="158"/>
      <c r="C53" s="159">
        <v>1</v>
      </c>
      <c r="D53" s="169" t="s">
        <v>542</v>
      </c>
      <c r="E53" s="159" t="s">
        <v>228</v>
      </c>
      <c r="F53" s="160">
        <v>1</v>
      </c>
      <c r="G53" s="160">
        <v>834.76</v>
      </c>
      <c r="H53" s="161">
        <f t="shared" si="0"/>
        <v>834.76</v>
      </c>
    </row>
    <row r="54" spans="2:8" ht="14.1" customHeight="1">
      <c r="B54" s="158"/>
      <c r="C54" s="159">
        <v>2</v>
      </c>
      <c r="D54" s="169" t="s">
        <v>543</v>
      </c>
      <c r="E54" s="159" t="s">
        <v>228</v>
      </c>
      <c r="F54" s="160">
        <v>15</v>
      </c>
      <c r="G54" s="160">
        <v>74.02</v>
      </c>
      <c r="H54" s="161">
        <f t="shared" si="0"/>
        <v>1110.3</v>
      </c>
    </row>
    <row r="55" spans="2:8" ht="14.1" customHeight="1">
      <c r="B55" s="158"/>
      <c r="C55" s="159">
        <v>3</v>
      </c>
      <c r="D55" s="169" t="s">
        <v>544</v>
      </c>
      <c r="E55" s="159" t="s">
        <v>228</v>
      </c>
      <c r="F55" s="160">
        <v>42</v>
      </c>
      <c r="G55" s="160">
        <v>52.59</v>
      </c>
      <c r="H55" s="161">
        <f t="shared" si="0"/>
        <v>2208.7800000000002</v>
      </c>
    </row>
    <row r="56" spans="2:8" ht="14.1" customHeight="1">
      <c r="B56" s="158"/>
      <c r="C56" s="159">
        <v>4</v>
      </c>
      <c r="D56" s="169" t="s">
        <v>545</v>
      </c>
      <c r="E56" s="159" t="s">
        <v>228</v>
      </c>
      <c r="F56" s="160">
        <v>4</v>
      </c>
      <c r="G56" s="160">
        <v>87.02</v>
      </c>
      <c r="H56" s="161">
        <f t="shared" si="0"/>
        <v>348.08</v>
      </c>
    </row>
    <row r="57" spans="2:8" ht="14.1" customHeight="1">
      <c r="B57" s="158"/>
      <c r="C57" s="159">
        <v>5</v>
      </c>
      <c r="D57" s="169" t="s">
        <v>536</v>
      </c>
      <c r="E57" s="159" t="s">
        <v>228</v>
      </c>
      <c r="F57" s="160">
        <v>1</v>
      </c>
      <c r="G57" s="160">
        <v>25.81</v>
      </c>
      <c r="H57" s="161">
        <f t="shared" si="0"/>
        <v>25.81</v>
      </c>
    </row>
    <row r="58" spans="2:8" ht="14.1" customHeight="1">
      <c r="B58" s="158"/>
      <c r="C58" s="159">
        <v>6</v>
      </c>
      <c r="D58" s="169" t="s">
        <v>535</v>
      </c>
      <c r="E58" s="159" t="s">
        <v>228</v>
      </c>
      <c r="F58" s="160">
        <v>20</v>
      </c>
      <c r="G58" s="160">
        <v>14.9</v>
      </c>
      <c r="H58" s="161">
        <f t="shared" si="0"/>
        <v>298</v>
      </c>
    </row>
    <row r="59" spans="2:8" ht="14.1" customHeight="1">
      <c r="B59" s="158"/>
      <c r="C59" s="159">
        <v>7</v>
      </c>
      <c r="D59" s="169" t="s">
        <v>546</v>
      </c>
      <c r="E59" s="159" t="s">
        <v>234</v>
      </c>
      <c r="F59" s="160">
        <v>1.89</v>
      </c>
      <c r="G59" s="160">
        <v>657.48</v>
      </c>
      <c r="H59" s="161">
        <f t="shared" si="0"/>
        <v>1242.6371999999999</v>
      </c>
    </row>
    <row r="60" spans="2:8" ht="14.1" customHeight="1">
      <c r="B60" s="158"/>
      <c r="C60" s="159">
        <v>8</v>
      </c>
      <c r="D60" s="169" t="s">
        <v>537</v>
      </c>
      <c r="E60" s="159" t="s">
        <v>228</v>
      </c>
      <c r="F60" s="160">
        <v>102</v>
      </c>
      <c r="G60" s="160">
        <v>2.71</v>
      </c>
      <c r="H60" s="161">
        <f t="shared" si="0"/>
        <v>276.42</v>
      </c>
    </row>
    <row r="61" spans="2:8" ht="14.1" customHeight="1">
      <c r="B61" s="158"/>
      <c r="C61" s="159">
        <v>9</v>
      </c>
      <c r="D61" s="169" t="s">
        <v>547</v>
      </c>
      <c r="E61" s="159" t="s">
        <v>228</v>
      </c>
      <c r="F61" s="160">
        <v>85</v>
      </c>
      <c r="G61" s="160">
        <v>0.31</v>
      </c>
      <c r="H61" s="161">
        <f t="shared" si="0"/>
        <v>26.35</v>
      </c>
    </row>
    <row r="62" spans="2:8" ht="14.1" customHeight="1">
      <c r="B62" s="158"/>
      <c r="C62" s="159">
        <v>10</v>
      </c>
      <c r="D62" s="169" t="s">
        <v>548</v>
      </c>
      <c r="E62" s="159" t="s">
        <v>228</v>
      </c>
      <c r="F62" s="160">
        <v>97</v>
      </c>
      <c r="G62" s="160">
        <v>0.31</v>
      </c>
      <c r="H62" s="161">
        <f t="shared" si="0"/>
        <v>30.07</v>
      </c>
    </row>
    <row r="63" spans="2:8" ht="14.1" customHeight="1">
      <c r="B63" s="158"/>
      <c r="C63" s="159">
        <v>11</v>
      </c>
      <c r="D63" s="169" t="s">
        <v>549</v>
      </c>
      <c r="E63" s="159" t="s">
        <v>228</v>
      </c>
      <c r="F63" s="160">
        <v>61</v>
      </c>
      <c r="G63" s="160">
        <v>11.68</v>
      </c>
      <c r="H63" s="161">
        <f t="shared" si="0"/>
        <v>712.48</v>
      </c>
    </row>
    <row r="64" spans="2:8" ht="14.1" customHeight="1">
      <c r="B64" s="158"/>
      <c r="C64" s="159">
        <v>12</v>
      </c>
      <c r="D64" s="169" t="s">
        <v>550</v>
      </c>
      <c r="E64" s="159" t="s">
        <v>228</v>
      </c>
      <c r="F64" s="160">
        <v>1</v>
      </c>
      <c r="G64" s="160">
        <v>189.93</v>
      </c>
      <c r="H64" s="161">
        <f t="shared" si="0"/>
        <v>189.93</v>
      </c>
    </row>
    <row r="65" spans="2:8" ht="14.1" customHeight="1">
      <c r="B65" s="158"/>
      <c r="C65" s="159"/>
      <c r="D65" s="168" t="s">
        <v>551</v>
      </c>
      <c r="E65" s="159"/>
      <c r="F65" s="160"/>
      <c r="G65" s="160">
        <v>0</v>
      </c>
      <c r="H65" s="161">
        <f t="shared" si="0"/>
        <v>0</v>
      </c>
    </row>
    <row r="66" spans="2:8" ht="14.1" customHeight="1">
      <c r="B66" s="158"/>
      <c r="C66" s="159" t="s">
        <v>552</v>
      </c>
      <c r="D66" s="169" t="s">
        <v>553</v>
      </c>
      <c r="E66" s="159" t="s">
        <v>228</v>
      </c>
      <c r="F66" s="160">
        <v>1</v>
      </c>
      <c r="G66" s="160">
        <v>694.45</v>
      </c>
      <c r="H66" s="161">
        <f t="shared" si="0"/>
        <v>694.45</v>
      </c>
    </row>
    <row r="67" spans="2:8" ht="14.1" customHeight="1">
      <c r="B67" s="158"/>
      <c r="C67" s="159" t="s">
        <v>554</v>
      </c>
      <c r="D67" s="169" t="s">
        <v>555</v>
      </c>
      <c r="E67" s="159" t="s">
        <v>228</v>
      </c>
      <c r="F67" s="160">
        <v>1</v>
      </c>
      <c r="G67" s="160">
        <v>747.01</v>
      </c>
      <c r="H67" s="161">
        <f t="shared" si="0"/>
        <v>747.01</v>
      </c>
    </row>
    <row r="68" spans="2:8" ht="14.1" customHeight="1">
      <c r="B68" s="158"/>
      <c r="C68" s="159" t="s">
        <v>556</v>
      </c>
      <c r="D68" s="169" t="s">
        <v>557</v>
      </c>
      <c r="E68" s="159" t="s">
        <v>228</v>
      </c>
      <c r="F68" s="160">
        <v>4</v>
      </c>
      <c r="G68" s="160">
        <v>756.8</v>
      </c>
      <c r="H68" s="161">
        <f t="shared" si="0"/>
        <v>3027.2</v>
      </c>
    </row>
    <row r="69" spans="2:8" ht="14.1" customHeight="1">
      <c r="B69" s="158"/>
      <c r="C69" s="159" t="s">
        <v>558</v>
      </c>
      <c r="D69" s="169" t="s">
        <v>559</v>
      </c>
      <c r="E69" s="159" t="s">
        <v>228</v>
      </c>
      <c r="F69" s="160">
        <v>3</v>
      </c>
      <c r="G69" s="160">
        <v>923.6</v>
      </c>
      <c r="H69" s="161">
        <f t="shared" si="0"/>
        <v>2770.8</v>
      </c>
    </row>
    <row r="70" spans="2:8" ht="14.1" customHeight="1">
      <c r="B70" s="158"/>
      <c r="C70" s="159" t="s">
        <v>560</v>
      </c>
      <c r="D70" s="169" t="s">
        <v>561</v>
      </c>
      <c r="E70" s="159" t="s">
        <v>228</v>
      </c>
      <c r="F70" s="160">
        <v>1</v>
      </c>
      <c r="G70" s="160">
        <v>536.95000000000005</v>
      </c>
      <c r="H70" s="161">
        <f t="shared" si="0"/>
        <v>536.95000000000005</v>
      </c>
    </row>
    <row r="71" spans="2:8" ht="14.1" customHeight="1">
      <c r="B71" s="158"/>
      <c r="C71" s="159" t="s">
        <v>562</v>
      </c>
      <c r="D71" s="169" t="s">
        <v>563</v>
      </c>
      <c r="E71" s="159" t="s">
        <v>228</v>
      </c>
      <c r="F71" s="160">
        <v>1</v>
      </c>
      <c r="G71" s="160">
        <v>1088.7</v>
      </c>
      <c r="H71" s="161">
        <f t="shared" ref="H71:H131" si="1">F71*G71</f>
        <v>1088.7</v>
      </c>
    </row>
    <row r="72" spans="2:8" ht="14.1" customHeight="1">
      <c r="B72" s="158"/>
      <c r="C72" s="159" t="s">
        <v>564</v>
      </c>
      <c r="D72" s="169" t="s">
        <v>565</v>
      </c>
      <c r="E72" s="159" t="s">
        <v>228</v>
      </c>
      <c r="F72" s="160">
        <v>1</v>
      </c>
      <c r="G72" s="160">
        <v>2710.43</v>
      </c>
      <c r="H72" s="161">
        <f t="shared" si="1"/>
        <v>2710.43</v>
      </c>
    </row>
    <row r="73" spans="2:8" ht="14.1" customHeight="1">
      <c r="B73" s="158"/>
      <c r="C73" s="159" t="s">
        <v>566</v>
      </c>
      <c r="D73" s="169" t="s">
        <v>567</v>
      </c>
      <c r="E73" s="159" t="s">
        <v>228</v>
      </c>
      <c r="F73" s="160">
        <v>1</v>
      </c>
      <c r="G73" s="160">
        <v>2260.42</v>
      </c>
      <c r="H73" s="161">
        <f t="shared" si="1"/>
        <v>2260.42</v>
      </c>
    </row>
    <row r="74" spans="2:8" ht="14.1" customHeight="1">
      <c r="B74" s="158"/>
      <c r="C74" s="159" t="s">
        <v>568</v>
      </c>
      <c r="D74" s="169" t="s">
        <v>569</v>
      </c>
      <c r="E74" s="159" t="s">
        <v>228</v>
      </c>
      <c r="F74" s="160">
        <v>1</v>
      </c>
      <c r="G74" s="160">
        <v>153.26</v>
      </c>
      <c r="H74" s="161">
        <f t="shared" si="1"/>
        <v>153.26</v>
      </c>
    </row>
    <row r="75" spans="2:8" ht="14.1" customHeight="1">
      <c r="B75" s="158"/>
      <c r="C75" s="159" t="s">
        <v>570</v>
      </c>
      <c r="D75" s="169" t="s">
        <v>571</v>
      </c>
      <c r="E75" s="159" t="s">
        <v>228</v>
      </c>
      <c r="F75" s="160">
        <v>4</v>
      </c>
      <c r="G75" s="160">
        <v>59.98</v>
      </c>
      <c r="H75" s="161">
        <f t="shared" si="1"/>
        <v>239.92</v>
      </c>
    </row>
    <row r="76" spans="2:8" ht="14.1" customHeight="1">
      <c r="B76" s="158"/>
      <c r="C76" s="159" t="s">
        <v>572</v>
      </c>
      <c r="D76" s="169" t="s">
        <v>573</v>
      </c>
      <c r="E76" s="159" t="s">
        <v>228</v>
      </c>
      <c r="F76" s="160">
        <v>1</v>
      </c>
      <c r="G76" s="160">
        <v>213.4</v>
      </c>
      <c r="H76" s="161">
        <f t="shared" si="1"/>
        <v>213.4</v>
      </c>
    </row>
    <row r="77" spans="2:8">
      <c r="B77" s="158"/>
      <c r="C77" s="159"/>
      <c r="D77" s="168" t="s">
        <v>574</v>
      </c>
      <c r="E77" s="159"/>
      <c r="F77" s="160"/>
      <c r="G77" s="160">
        <v>0</v>
      </c>
      <c r="H77" s="161">
        <f t="shared" si="1"/>
        <v>0</v>
      </c>
    </row>
    <row r="78" spans="2:8">
      <c r="B78" s="158"/>
      <c r="C78" s="159" t="s">
        <v>575</v>
      </c>
      <c r="D78" s="169" t="s">
        <v>576</v>
      </c>
      <c r="E78" s="159" t="s">
        <v>228</v>
      </c>
      <c r="F78" s="160">
        <v>1</v>
      </c>
      <c r="G78" s="160">
        <v>1640.05</v>
      </c>
      <c r="H78" s="161">
        <f t="shared" si="1"/>
        <v>1640.05</v>
      </c>
    </row>
    <row r="79" spans="2:8" ht="14.1" customHeight="1">
      <c r="B79" s="158"/>
      <c r="C79" s="159" t="s">
        <v>577</v>
      </c>
      <c r="D79" s="169" t="s">
        <v>559</v>
      </c>
      <c r="E79" s="159" t="s">
        <v>228</v>
      </c>
      <c r="F79" s="160">
        <v>3</v>
      </c>
      <c r="G79" s="160">
        <v>923.6</v>
      </c>
      <c r="H79" s="161">
        <f t="shared" si="1"/>
        <v>2770.8</v>
      </c>
    </row>
    <row r="80" spans="2:8" ht="14.1" customHeight="1">
      <c r="B80" s="158"/>
      <c r="C80" s="159" t="s">
        <v>578</v>
      </c>
      <c r="D80" s="169" t="s">
        <v>579</v>
      </c>
      <c r="E80" s="159" t="s">
        <v>228</v>
      </c>
      <c r="F80" s="160">
        <v>3</v>
      </c>
      <c r="G80" s="160">
        <v>166.99</v>
      </c>
      <c r="H80" s="161">
        <f t="shared" si="1"/>
        <v>500.97</v>
      </c>
    </row>
    <row r="81" spans="2:8" ht="14.1" customHeight="1">
      <c r="B81" s="158"/>
      <c r="C81" s="159" t="s">
        <v>580</v>
      </c>
      <c r="D81" s="169" t="s">
        <v>581</v>
      </c>
      <c r="E81" s="159" t="s">
        <v>228</v>
      </c>
      <c r="F81" s="160">
        <v>1</v>
      </c>
      <c r="G81" s="160">
        <v>337.75</v>
      </c>
      <c r="H81" s="161">
        <f t="shared" si="1"/>
        <v>337.75</v>
      </c>
    </row>
    <row r="82" spans="2:8" ht="14.1" customHeight="1">
      <c r="B82" s="158"/>
      <c r="C82" s="159" t="s">
        <v>582</v>
      </c>
      <c r="D82" s="169" t="s">
        <v>553</v>
      </c>
      <c r="E82" s="159" t="s">
        <v>228</v>
      </c>
      <c r="F82" s="160">
        <v>1</v>
      </c>
      <c r="G82" s="160">
        <v>694.45</v>
      </c>
      <c r="H82" s="161">
        <f t="shared" si="1"/>
        <v>694.45</v>
      </c>
    </row>
    <row r="83" spans="2:8" ht="14.1" customHeight="1">
      <c r="B83" s="158"/>
      <c r="C83" s="159" t="s">
        <v>583</v>
      </c>
      <c r="D83" s="169" t="s">
        <v>584</v>
      </c>
      <c r="E83" s="159" t="s">
        <v>228</v>
      </c>
      <c r="F83" s="160">
        <v>1</v>
      </c>
      <c r="G83" s="160">
        <v>1110.3</v>
      </c>
      <c r="H83" s="161">
        <f t="shared" si="1"/>
        <v>1110.3</v>
      </c>
    </row>
    <row r="84" spans="2:8" ht="14.1" customHeight="1">
      <c r="B84" s="158"/>
      <c r="C84" s="159" t="s">
        <v>585</v>
      </c>
      <c r="D84" s="169" t="s">
        <v>586</v>
      </c>
      <c r="E84" s="159" t="s">
        <v>228</v>
      </c>
      <c r="F84" s="160">
        <v>4</v>
      </c>
      <c r="G84" s="160">
        <v>2152.4899999999998</v>
      </c>
      <c r="H84" s="161">
        <f t="shared" si="1"/>
        <v>8609.9599999999991</v>
      </c>
    </row>
    <row r="85" spans="2:8" ht="14.1" customHeight="1">
      <c r="B85" s="158"/>
      <c r="C85" s="159" t="s">
        <v>587</v>
      </c>
      <c r="D85" s="169" t="s">
        <v>588</v>
      </c>
      <c r="E85" s="159" t="s">
        <v>228</v>
      </c>
      <c r="F85" s="160">
        <v>2</v>
      </c>
      <c r="G85" s="160">
        <v>1077.3399999999999</v>
      </c>
      <c r="H85" s="161">
        <f t="shared" si="1"/>
        <v>2154.6799999999998</v>
      </c>
    </row>
    <row r="86" spans="2:8" ht="14.1" customHeight="1">
      <c r="B86" s="158"/>
      <c r="C86" s="159" t="s">
        <v>589</v>
      </c>
      <c r="D86" s="169" t="s">
        <v>590</v>
      </c>
      <c r="E86" s="159" t="s">
        <v>228</v>
      </c>
      <c r="F86" s="160">
        <v>2</v>
      </c>
      <c r="G86" s="160">
        <v>1695.22</v>
      </c>
      <c r="H86" s="161">
        <f t="shared" si="1"/>
        <v>3390.44</v>
      </c>
    </row>
    <row r="87" spans="2:8" ht="14.1" customHeight="1">
      <c r="B87" s="158"/>
      <c r="C87" s="159" t="s">
        <v>591</v>
      </c>
      <c r="D87" s="169" t="s">
        <v>565</v>
      </c>
      <c r="E87" s="159" t="s">
        <v>228</v>
      </c>
      <c r="F87" s="160">
        <v>1</v>
      </c>
      <c r="G87" s="160">
        <v>2710.43</v>
      </c>
      <c r="H87" s="161">
        <f t="shared" si="1"/>
        <v>2710.43</v>
      </c>
    </row>
    <row r="88" spans="2:8">
      <c r="B88" s="158"/>
      <c r="C88" s="159" t="s">
        <v>592</v>
      </c>
      <c r="D88" s="169" t="s">
        <v>567</v>
      </c>
      <c r="E88" s="159" t="s">
        <v>228</v>
      </c>
      <c r="F88" s="160">
        <v>1</v>
      </c>
      <c r="G88" s="160">
        <v>2260.42</v>
      </c>
      <c r="H88" s="161">
        <f t="shared" si="1"/>
        <v>2260.42</v>
      </c>
    </row>
    <row r="89" spans="2:8">
      <c r="B89" s="158"/>
      <c r="C89" s="159" t="s">
        <v>593</v>
      </c>
      <c r="D89" s="169" t="s">
        <v>569</v>
      </c>
      <c r="E89" s="159" t="s">
        <v>228</v>
      </c>
      <c r="F89" s="160">
        <v>1</v>
      </c>
      <c r="G89" s="160">
        <v>153.26</v>
      </c>
      <c r="H89" s="161">
        <f t="shared" si="1"/>
        <v>153.26</v>
      </c>
    </row>
    <row r="90" spans="2:8">
      <c r="B90" s="158"/>
      <c r="C90" s="159" t="s">
        <v>594</v>
      </c>
      <c r="D90" s="169" t="s">
        <v>595</v>
      </c>
      <c r="E90" s="159" t="s">
        <v>228</v>
      </c>
      <c r="F90" s="160">
        <v>1</v>
      </c>
      <c r="G90" s="160">
        <v>376.46</v>
      </c>
      <c r="H90" s="161">
        <f t="shared" si="1"/>
        <v>376.46</v>
      </c>
    </row>
    <row r="91" spans="2:8" ht="14.1" customHeight="1">
      <c r="B91" s="158"/>
      <c r="C91" s="159" t="s">
        <v>596</v>
      </c>
      <c r="D91" s="169" t="s">
        <v>597</v>
      </c>
      <c r="E91" s="159" t="s">
        <v>228</v>
      </c>
      <c r="F91" s="160">
        <v>6</v>
      </c>
      <c r="G91" s="160">
        <v>72.17</v>
      </c>
      <c r="H91" s="161">
        <f t="shared" si="1"/>
        <v>433.02</v>
      </c>
    </row>
    <row r="92" spans="2:8" ht="14.1" customHeight="1">
      <c r="B92" s="158"/>
      <c r="C92" s="159" t="s">
        <v>598</v>
      </c>
      <c r="D92" s="169" t="s">
        <v>573</v>
      </c>
      <c r="E92" s="159" t="s">
        <v>228</v>
      </c>
      <c r="F92" s="160">
        <v>1</v>
      </c>
      <c r="G92" s="160">
        <v>213.4</v>
      </c>
      <c r="H92" s="161">
        <f t="shared" si="1"/>
        <v>213.4</v>
      </c>
    </row>
    <row r="93" spans="2:8" ht="14.1" customHeight="1">
      <c r="B93" s="158"/>
      <c r="C93" s="159"/>
      <c r="D93" s="168" t="s">
        <v>599</v>
      </c>
      <c r="E93" s="159"/>
      <c r="F93" s="160"/>
      <c r="G93" s="160"/>
      <c r="H93" s="161"/>
    </row>
    <row r="94" spans="2:8" ht="14.1" customHeight="1">
      <c r="B94" s="158"/>
      <c r="C94" s="159" t="s">
        <v>600</v>
      </c>
      <c r="D94" s="169" t="s">
        <v>601</v>
      </c>
      <c r="E94" s="159" t="s">
        <v>228</v>
      </c>
      <c r="F94" s="160">
        <v>1</v>
      </c>
      <c r="G94" s="160">
        <v>831.01</v>
      </c>
      <c r="H94" s="161">
        <f t="shared" si="1"/>
        <v>831.01</v>
      </c>
    </row>
    <row r="95" spans="2:8" ht="14.1" customHeight="1">
      <c r="B95" s="158"/>
      <c r="C95" s="159" t="s">
        <v>602</v>
      </c>
      <c r="D95" s="169" t="s">
        <v>603</v>
      </c>
      <c r="E95" s="159" t="s">
        <v>228</v>
      </c>
      <c r="F95" s="160">
        <v>2</v>
      </c>
      <c r="G95" s="160">
        <v>54.39</v>
      </c>
      <c r="H95" s="161">
        <f t="shared" si="1"/>
        <v>108.78</v>
      </c>
    </row>
    <row r="96" spans="2:8" ht="14.1" customHeight="1">
      <c r="B96" s="158"/>
      <c r="C96" s="159" t="s">
        <v>604</v>
      </c>
      <c r="D96" s="169" t="s">
        <v>559</v>
      </c>
      <c r="E96" s="159" t="s">
        <v>228</v>
      </c>
      <c r="F96" s="160">
        <v>1</v>
      </c>
      <c r="G96" s="160">
        <v>923.6</v>
      </c>
      <c r="H96" s="161">
        <f t="shared" si="1"/>
        <v>923.6</v>
      </c>
    </row>
    <row r="97" spans="2:8" ht="14.1" customHeight="1">
      <c r="B97" s="158"/>
      <c r="C97" s="159" t="s">
        <v>605</v>
      </c>
      <c r="D97" s="169" t="s">
        <v>563</v>
      </c>
      <c r="E97" s="159" t="s">
        <v>228</v>
      </c>
      <c r="F97" s="160">
        <v>1</v>
      </c>
      <c r="G97" s="160">
        <v>1088.7</v>
      </c>
      <c r="H97" s="161">
        <f t="shared" si="1"/>
        <v>1088.7</v>
      </c>
    </row>
    <row r="98" spans="2:8" ht="14.1" customHeight="1">
      <c r="B98" s="158"/>
      <c r="C98" s="159" t="s">
        <v>606</v>
      </c>
      <c r="D98" s="169" t="s">
        <v>565</v>
      </c>
      <c r="E98" s="159" t="s">
        <v>228</v>
      </c>
      <c r="F98" s="160">
        <v>1</v>
      </c>
      <c r="G98" s="160">
        <v>2710.43</v>
      </c>
      <c r="H98" s="161">
        <f t="shared" si="1"/>
        <v>2710.43</v>
      </c>
    </row>
    <row r="99" spans="2:8" ht="14.1" customHeight="1">
      <c r="B99" s="158"/>
      <c r="C99" s="159" t="s">
        <v>607</v>
      </c>
      <c r="D99" s="169" t="s">
        <v>608</v>
      </c>
      <c r="E99" s="159" t="s">
        <v>228</v>
      </c>
      <c r="F99" s="160">
        <v>1</v>
      </c>
      <c r="G99" s="160">
        <v>1527.22</v>
      </c>
      <c r="H99" s="161">
        <f t="shared" si="1"/>
        <v>1527.22</v>
      </c>
    </row>
    <row r="100" spans="2:8" ht="14.1" customHeight="1">
      <c r="B100" s="158"/>
      <c r="C100" s="159" t="s">
        <v>609</v>
      </c>
      <c r="D100" s="169" t="s">
        <v>610</v>
      </c>
      <c r="E100" s="159" t="s">
        <v>228</v>
      </c>
      <c r="F100" s="160">
        <v>2</v>
      </c>
      <c r="G100" s="160">
        <v>24.85</v>
      </c>
      <c r="H100" s="161">
        <f t="shared" si="1"/>
        <v>49.7</v>
      </c>
    </row>
    <row r="101" spans="2:8" ht="14.1" customHeight="1">
      <c r="B101" s="158"/>
      <c r="C101" s="159"/>
      <c r="D101" s="168" t="s">
        <v>611</v>
      </c>
      <c r="E101" s="159"/>
      <c r="F101" s="160"/>
      <c r="G101" s="160"/>
      <c r="H101" s="161"/>
    </row>
    <row r="102" spans="2:8" ht="14.1" customHeight="1">
      <c r="B102" s="158"/>
      <c r="C102" s="159" t="s">
        <v>612</v>
      </c>
      <c r="D102" s="169" t="s">
        <v>613</v>
      </c>
      <c r="E102" s="159" t="s">
        <v>228</v>
      </c>
      <c r="F102" s="160">
        <v>1</v>
      </c>
      <c r="G102" s="160">
        <v>2218.4499999999998</v>
      </c>
      <c r="H102" s="161">
        <f t="shared" si="1"/>
        <v>2218.4499999999998</v>
      </c>
    </row>
    <row r="103" spans="2:8" ht="14.1" customHeight="1">
      <c r="B103" s="158"/>
      <c r="C103" s="159" t="s">
        <v>614</v>
      </c>
      <c r="D103" s="169" t="s">
        <v>601</v>
      </c>
      <c r="E103" s="159" t="s">
        <v>228</v>
      </c>
      <c r="F103" s="160">
        <v>1</v>
      </c>
      <c r="G103" s="160">
        <v>831.01</v>
      </c>
      <c r="H103" s="161">
        <f t="shared" si="1"/>
        <v>831.01</v>
      </c>
    </row>
    <row r="104" spans="2:8" ht="14.1" customHeight="1">
      <c r="B104" s="158"/>
      <c r="C104" s="159" t="s">
        <v>615</v>
      </c>
      <c r="D104" s="169" t="s">
        <v>603</v>
      </c>
      <c r="E104" s="159" t="s">
        <v>228</v>
      </c>
      <c r="F104" s="160">
        <v>2</v>
      </c>
      <c r="G104" s="160">
        <v>54.39</v>
      </c>
      <c r="H104" s="161">
        <f t="shared" si="1"/>
        <v>108.78</v>
      </c>
    </row>
    <row r="105" spans="2:8" ht="14.1" customHeight="1">
      <c r="B105" s="158"/>
      <c r="C105" s="159" t="s">
        <v>616</v>
      </c>
      <c r="D105" s="169" t="s">
        <v>617</v>
      </c>
      <c r="E105" s="159" t="s">
        <v>228</v>
      </c>
      <c r="F105" s="160">
        <v>3</v>
      </c>
      <c r="G105" s="160">
        <v>923.6</v>
      </c>
      <c r="H105" s="161">
        <f t="shared" si="1"/>
        <v>2770.8</v>
      </c>
    </row>
    <row r="106" spans="2:8" ht="14.1" customHeight="1">
      <c r="B106" s="158"/>
      <c r="C106" s="159" t="s">
        <v>618</v>
      </c>
      <c r="D106" s="169" t="s">
        <v>619</v>
      </c>
      <c r="E106" s="159" t="s">
        <v>228</v>
      </c>
      <c r="F106" s="160">
        <v>1</v>
      </c>
      <c r="G106" s="160">
        <v>860.95</v>
      </c>
      <c r="H106" s="161">
        <f t="shared" si="1"/>
        <v>860.95</v>
      </c>
    </row>
    <row r="107" spans="2:8" ht="14.1" customHeight="1">
      <c r="B107" s="158"/>
      <c r="C107" s="159" t="s">
        <v>620</v>
      </c>
      <c r="D107" s="169" t="s">
        <v>563</v>
      </c>
      <c r="E107" s="159" t="s">
        <v>228</v>
      </c>
      <c r="F107" s="160">
        <v>1</v>
      </c>
      <c r="G107" s="160">
        <v>1088.7</v>
      </c>
      <c r="H107" s="161">
        <f t="shared" si="1"/>
        <v>1088.7</v>
      </c>
    </row>
    <row r="108" spans="2:8" ht="14.1" customHeight="1">
      <c r="B108" s="158"/>
      <c r="C108" s="159" t="s">
        <v>621</v>
      </c>
      <c r="D108" s="169" t="s">
        <v>565</v>
      </c>
      <c r="E108" s="159" t="s">
        <v>228</v>
      </c>
      <c r="F108" s="160">
        <v>1</v>
      </c>
      <c r="G108" s="160">
        <v>2710.43</v>
      </c>
      <c r="H108" s="161">
        <f t="shared" si="1"/>
        <v>2710.43</v>
      </c>
    </row>
    <row r="109" spans="2:8" ht="14.1" customHeight="1">
      <c r="B109" s="158"/>
      <c r="C109" s="159" t="s">
        <v>622</v>
      </c>
      <c r="D109" s="169" t="s">
        <v>608</v>
      </c>
      <c r="E109" s="159" t="s">
        <v>228</v>
      </c>
      <c r="F109" s="160">
        <v>1</v>
      </c>
      <c r="G109" s="160">
        <v>1527.22</v>
      </c>
      <c r="H109" s="161">
        <f t="shared" si="1"/>
        <v>1527.22</v>
      </c>
    </row>
    <row r="110" spans="2:8" ht="14.1" customHeight="1">
      <c r="B110" s="158"/>
      <c r="C110" s="159" t="s">
        <v>623</v>
      </c>
      <c r="D110" s="169" t="s">
        <v>610</v>
      </c>
      <c r="E110" s="159" t="s">
        <v>228</v>
      </c>
      <c r="F110" s="160">
        <v>2</v>
      </c>
      <c r="G110" s="160">
        <v>24.85</v>
      </c>
      <c r="H110" s="161">
        <f t="shared" si="1"/>
        <v>49.7</v>
      </c>
    </row>
    <row r="111" spans="2:8" ht="14.1" customHeight="1">
      <c r="B111" s="158"/>
      <c r="C111" s="159" t="s">
        <v>624</v>
      </c>
      <c r="D111" s="169" t="s">
        <v>625</v>
      </c>
      <c r="E111" s="159" t="s">
        <v>228</v>
      </c>
      <c r="F111" s="160">
        <v>3</v>
      </c>
      <c r="G111" s="160">
        <v>14.08</v>
      </c>
      <c r="H111" s="161">
        <f t="shared" si="1"/>
        <v>42.24</v>
      </c>
    </row>
    <row r="112" spans="2:8" ht="14.1" customHeight="1">
      <c r="B112" s="158"/>
      <c r="C112" s="159"/>
      <c r="D112" s="168" t="s">
        <v>626</v>
      </c>
      <c r="E112" s="159"/>
      <c r="F112" s="160"/>
      <c r="G112" s="160">
        <v>0</v>
      </c>
      <c r="H112" s="161">
        <f t="shared" si="1"/>
        <v>0</v>
      </c>
    </row>
    <row r="113" spans="2:8" ht="14.1" customHeight="1">
      <c r="B113" s="158"/>
      <c r="C113" s="159" t="s">
        <v>627</v>
      </c>
      <c r="D113" s="169" t="s">
        <v>628</v>
      </c>
      <c r="E113" s="159" t="s">
        <v>228</v>
      </c>
      <c r="F113" s="160">
        <v>1</v>
      </c>
      <c r="G113" s="160">
        <v>1630.45</v>
      </c>
      <c r="H113" s="161">
        <f t="shared" si="1"/>
        <v>1630.45</v>
      </c>
    </row>
    <row r="114" spans="2:8" ht="14.1" customHeight="1">
      <c r="B114" s="158"/>
      <c r="C114" s="159" t="s">
        <v>629</v>
      </c>
      <c r="D114" s="169" t="s">
        <v>630</v>
      </c>
      <c r="E114" s="159" t="s">
        <v>228</v>
      </c>
      <c r="F114" s="160">
        <v>1</v>
      </c>
      <c r="G114" s="160">
        <v>130.63</v>
      </c>
      <c r="H114" s="161">
        <f t="shared" si="1"/>
        <v>130.63</v>
      </c>
    </row>
    <row r="115" spans="2:8" ht="14.1" customHeight="1">
      <c r="B115" s="158"/>
      <c r="C115" s="159" t="s">
        <v>631</v>
      </c>
      <c r="D115" s="169" t="s">
        <v>632</v>
      </c>
      <c r="E115" s="159" t="s">
        <v>228</v>
      </c>
      <c r="F115" s="160">
        <v>2</v>
      </c>
      <c r="G115" s="160">
        <v>1335.01</v>
      </c>
      <c r="H115" s="161">
        <f t="shared" si="1"/>
        <v>2670.02</v>
      </c>
    </row>
    <row r="116" spans="2:8" ht="14.1" customHeight="1">
      <c r="B116" s="158"/>
      <c r="C116" s="159" t="s">
        <v>633</v>
      </c>
      <c r="D116" s="169" t="s">
        <v>634</v>
      </c>
      <c r="E116" s="159" t="s">
        <v>228</v>
      </c>
      <c r="F116" s="160">
        <v>1</v>
      </c>
      <c r="G116" s="160">
        <v>1083.01</v>
      </c>
      <c r="H116" s="161">
        <f t="shared" si="1"/>
        <v>1083.01</v>
      </c>
    </row>
    <row r="117" spans="2:8" ht="14.1" customHeight="1">
      <c r="B117" s="158"/>
      <c r="C117" s="159" t="s">
        <v>635</v>
      </c>
      <c r="D117" s="169" t="s">
        <v>636</v>
      </c>
      <c r="E117" s="159" t="s">
        <v>228</v>
      </c>
      <c r="F117" s="160">
        <v>1</v>
      </c>
      <c r="G117" s="160">
        <v>582.61</v>
      </c>
      <c r="H117" s="161">
        <f t="shared" si="1"/>
        <v>582.61</v>
      </c>
    </row>
    <row r="118" spans="2:8" ht="14.1" customHeight="1">
      <c r="B118" s="158"/>
      <c r="C118" s="159" t="s">
        <v>637</v>
      </c>
      <c r="D118" s="169" t="s">
        <v>579</v>
      </c>
      <c r="E118" s="159" t="s">
        <v>228</v>
      </c>
      <c r="F118" s="160">
        <v>1</v>
      </c>
      <c r="G118" s="160">
        <v>166.99</v>
      </c>
      <c r="H118" s="161">
        <f t="shared" si="1"/>
        <v>166.99</v>
      </c>
    </row>
    <row r="119" spans="2:8" ht="14.1" customHeight="1">
      <c r="B119" s="158"/>
      <c r="C119" s="159" t="s">
        <v>638</v>
      </c>
      <c r="D119" s="169" t="s">
        <v>639</v>
      </c>
      <c r="E119" s="159" t="s">
        <v>228</v>
      </c>
      <c r="F119" s="160">
        <v>1</v>
      </c>
      <c r="G119" s="160">
        <v>274.99</v>
      </c>
      <c r="H119" s="161">
        <f t="shared" si="1"/>
        <v>274.99</v>
      </c>
    </row>
    <row r="120" spans="2:8" ht="14.1" customHeight="1">
      <c r="B120" s="158"/>
      <c r="C120" s="159" t="s">
        <v>640</v>
      </c>
      <c r="D120" s="169" t="s">
        <v>581</v>
      </c>
      <c r="E120" s="159" t="s">
        <v>228</v>
      </c>
      <c r="F120" s="160">
        <v>3</v>
      </c>
      <c r="G120" s="160">
        <v>337.75</v>
      </c>
      <c r="H120" s="161">
        <f t="shared" si="1"/>
        <v>1013.25</v>
      </c>
    </row>
    <row r="121" spans="2:8" ht="14.1" customHeight="1">
      <c r="B121" s="158"/>
      <c r="C121" s="159" t="s">
        <v>641</v>
      </c>
      <c r="D121" s="169" t="s">
        <v>642</v>
      </c>
      <c r="E121" s="159" t="s">
        <v>228</v>
      </c>
      <c r="F121" s="160">
        <v>6</v>
      </c>
      <c r="G121" s="160">
        <v>286.14999999999998</v>
      </c>
      <c r="H121" s="161">
        <f t="shared" si="1"/>
        <v>1716.8999999999999</v>
      </c>
    </row>
    <row r="122" spans="2:8" ht="14.1" customHeight="1">
      <c r="B122" s="158"/>
      <c r="C122" s="159" t="s">
        <v>643</v>
      </c>
      <c r="D122" s="169" t="s">
        <v>642</v>
      </c>
      <c r="E122" s="159" t="s">
        <v>228</v>
      </c>
      <c r="F122" s="160">
        <v>1</v>
      </c>
      <c r="G122" s="160">
        <v>286.14999999999998</v>
      </c>
      <c r="H122" s="161">
        <f t="shared" si="1"/>
        <v>286.14999999999998</v>
      </c>
    </row>
    <row r="123" spans="2:8" ht="14.1" customHeight="1">
      <c r="B123" s="158"/>
      <c r="C123" s="159" t="s">
        <v>644</v>
      </c>
      <c r="D123" s="169" t="s">
        <v>645</v>
      </c>
      <c r="E123" s="159" t="s">
        <v>228</v>
      </c>
      <c r="F123" s="160">
        <v>1</v>
      </c>
      <c r="G123" s="160">
        <v>1401.9</v>
      </c>
      <c r="H123" s="161">
        <f t="shared" si="1"/>
        <v>1401.9</v>
      </c>
    </row>
    <row r="124" spans="2:8" ht="14.1" customHeight="1">
      <c r="B124" s="158"/>
      <c r="C124" s="159" t="s">
        <v>646</v>
      </c>
      <c r="D124" s="169" t="s">
        <v>603</v>
      </c>
      <c r="E124" s="159" t="s">
        <v>228</v>
      </c>
      <c r="F124" s="160">
        <v>60</v>
      </c>
      <c r="G124" s="160">
        <v>54.39</v>
      </c>
      <c r="H124" s="161">
        <f t="shared" si="1"/>
        <v>3263.4</v>
      </c>
    </row>
    <row r="125" spans="2:8" ht="14.1" customHeight="1">
      <c r="B125" s="158"/>
      <c r="C125" s="159" t="s">
        <v>647</v>
      </c>
      <c r="D125" s="169" t="s">
        <v>648</v>
      </c>
      <c r="E125" s="159" t="s">
        <v>228</v>
      </c>
      <c r="F125" s="160">
        <v>10</v>
      </c>
      <c r="G125" s="160">
        <v>38.74</v>
      </c>
      <c r="H125" s="161">
        <f t="shared" si="1"/>
        <v>387.40000000000003</v>
      </c>
    </row>
    <row r="126" spans="2:8" ht="14.1" customHeight="1">
      <c r="B126" s="158"/>
      <c r="C126" s="159" t="s">
        <v>649</v>
      </c>
      <c r="D126" s="169" t="s">
        <v>650</v>
      </c>
      <c r="E126" s="159" t="s">
        <v>228</v>
      </c>
      <c r="F126" s="160">
        <v>8</v>
      </c>
      <c r="G126" s="160">
        <v>148.41999999999999</v>
      </c>
      <c r="H126" s="161">
        <f t="shared" si="1"/>
        <v>1187.3599999999999</v>
      </c>
    </row>
    <row r="127" spans="2:8" ht="14.1" customHeight="1">
      <c r="B127" s="158"/>
      <c r="C127" s="159" t="s">
        <v>651</v>
      </c>
      <c r="D127" s="169" t="s">
        <v>652</v>
      </c>
      <c r="E127" s="159" t="s">
        <v>228</v>
      </c>
      <c r="F127" s="160">
        <v>7</v>
      </c>
      <c r="G127" s="160">
        <v>249.2</v>
      </c>
      <c r="H127" s="161">
        <f t="shared" si="1"/>
        <v>1744.3999999999999</v>
      </c>
    </row>
    <row r="128" spans="2:8" ht="14.1" customHeight="1">
      <c r="B128" s="158"/>
      <c r="C128" s="159" t="s">
        <v>653</v>
      </c>
      <c r="D128" s="169" t="s">
        <v>654</v>
      </c>
      <c r="E128" s="159" t="s">
        <v>228</v>
      </c>
      <c r="F128" s="160">
        <v>15</v>
      </c>
      <c r="G128" s="160">
        <v>53.15</v>
      </c>
      <c r="H128" s="161">
        <f t="shared" si="1"/>
        <v>797.25</v>
      </c>
    </row>
    <row r="129" spans="2:8" ht="14.1" customHeight="1">
      <c r="B129" s="158"/>
      <c r="C129" s="159" t="s">
        <v>655</v>
      </c>
      <c r="D129" s="169" t="s">
        <v>610</v>
      </c>
      <c r="E129" s="159" t="s">
        <v>228</v>
      </c>
      <c r="F129" s="160">
        <v>60</v>
      </c>
      <c r="G129" s="160">
        <v>24.85</v>
      </c>
      <c r="H129" s="161">
        <f t="shared" si="1"/>
        <v>1491</v>
      </c>
    </row>
    <row r="130" spans="2:8" ht="14.1" customHeight="1">
      <c r="B130" s="158"/>
      <c r="C130" s="159" t="s">
        <v>656</v>
      </c>
      <c r="D130" s="169" t="s">
        <v>657</v>
      </c>
      <c r="E130" s="159" t="s">
        <v>228</v>
      </c>
      <c r="F130" s="160">
        <v>10</v>
      </c>
      <c r="G130" s="160">
        <v>17.43</v>
      </c>
      <c r="H130" s="161">
        <f t="shared" si="1"/>
        <v>174.3</v>
      </c>
    </row>
    <row r="131" spans="2:8" ht="14.1" customHeight="1">
      <c r="B131" s="158"/>
      <c r="C131" s="159" t="s">
        <v>658</v>
      </c>
      <c r="D131" s="169" t="s">
        <v>659</v>
      </c>
      <c r="E131" s="159" t="s">
        <v>228</v>
      </c>
      <c r="F131" s="160">
        <v>7</v>
      </c>
      <c r="G131" s="160">
        <v>15.28</v>
      </c>
      <c r="H131" s="161">
        <f t="shared" si="1"/>
        <v>106.96</v>
      </c>
    </row>
    <row r="132" spans="2:8" ht="14.1" customHeight="1">
      <c r="B132" s="171"/>
      <c r="C132" s="172"/>
      <c r="D132" s="165"/>
      <c r="E132" s="321" t="s">
        <v>327</v>
      </c>
      <c r="F132" s="321"/>
      <c r="G132" s="321"/>
      <c r="H132" s="173">
        <f>SUM(H6:H131)</f>
        <v>142907.1431999999</v>
      </c>
    </row>
    <row r="133" spans="2:8" ht="14.1" customHeight="1"/>
  </sheetData>
  <mergeCells count="3">
    <mergeCell ref="B1:H1"/>
    <mergeCell ref="B2:H2"/>
    <mergeCell ref="E132:G132"/>
  </mergeCells>
  <printOptions horizontalCentered="1" verticalCentered="1"/>
  <pageMargins left="0.78740157480314965" right="0.59055118110236227" top="0.78740157480314965" bottom="0.78740157480314965" header="0" footer="0"/>
  <pageSetup paperSize="9" scale="8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B1:H133"/>
  <sheetViews>
    <sheetView topLeftCell="A120" workbookViewId="0">
      <selection activeCell="L113" sqref="L113"/>
    </sheetView>
  </sheetViews>
  <sheetFormatPr baseColWidth="10" defaultColWidth="11.42578125" defaultRowHeight="12.75"/>
  <cols>
    <col min="1" max="1" width="1.7109375" style="154" customWidth="1"/>
    <col min="2" max="2" width="5.7109375" style="174" customWidth="1"/>
    <col min="3" max="3" width="8.7109375" style="174" customWidth="1"/>
    <col min="4" max="4" width="40.7109375" style="154" customWidth="1"/>
    <col min="5" max="5" width="7.7109375" style="154" customWidth="1"/>
    <col min="6" max="8" width="10.7109375" style="154" customWidth="1"/>
    <col min="9" max="249" width="11.42578125" style="154"/>
    <col min="250" max="250" width="5.7109375" style="154" customWidth="1"/>
    <col min="251" max="251" width="51" style="154" customWidth="1"/>
    <col min="252" max="252" width="8.85546875" style="154" customWidth="1"/>
    <col min="253" max="253" width="10.28515625" style="154" customWidth="1"/>
    <col min="254" max="254" width="11" style="154" customWidth="1"/>
    <col min="255" max="255" width="12" style="154" customWidth="1"/>
    <col min="256" max="505" width="11.42578125" style="154"/>
    <col min="506" max="506" width="5.7109375" style="154" customWidth="1"/>
    <col min="507" max="507" width="51" style="154" customWidth="1"/>
    <col min="508" max="508" width="8.85546875" style="154" customWidth="1"/>
    <col min="509" max="509" width="10.28515625" style="154" customWidth="1"/>
    <col min="510" max="510" width="11" style="154" customWidth="1"/>
    <col min="511" max="511" width="12" style="154" customWidth="1"/>
    <col min="512" max="761" width="11.42578125" style="154"/>
    <col min="762" max="762" width="5.7109375" style="154" customWidth="1"/>
    <col min="763" max="763" width="51" style="154" customWidth="1"/>
    <col min="764" max="764" width="8.85546875" style="154" customWidth="1"/>
    <col min="765" max="765" width="10.28515625" style="154" customWidth="1"/>
    <col min="766" max="766" width="11" style="154" customWidth="1"/>
    <col min="767" max="767" width="12" style="154" customWidth="1"/>
    <col min="768" max="1017" width="11.42578125" style="154"/>
    <col min="1018" max="1018" width="5.7109375" style="154" customWidth="1"/>
    <col min="1019" max="1019" width="51" style="154" customWidth="1"/>
    <col min="1020" max="1020" width="8.85546875" style="154" customWidth="1"/>
    <col min="1021" max="1021" width="10.28515625" style="154" customWidth="1"/>
    <col min="1022" max="1022" width="11" style="154" customWidth="1"/>
    <col min="1023" max="1023" width="12" style="154" customWidth="1"/>
    <col min="1024" max="1273" width="11.42578125" style="154"/>
    <col min="1274" max="1274" width="5.7109375" style="154" customWidth="1"/>
    <col min="1275" max="1275" width="51" style="154" customWidth="1"/>
    <col min="1276" max="1276" width="8.85546875" style="154" customWidth="1"/>
    <col min="1277" max="1277" width="10.28515625" style="154" customWidth="1"/>
    <col min="1278" max="1278" width="11" style="154" customWidth="1"/>
    <col min="1279" max="1279" width="12" style="154" customWidth="1"/>
    <col min="1280" max="1529" width="11.42578125" style="154"/>
    <col min="1530" max="1530" width="5.7109375" style="154" customWidth="1"/>
    <col min="1531" max="1531" width="51" style="154" customWidth="1"/>
    <col min="1532" max="1532" width="8.85546875" style="154" customWidth="1"/>
    <col min="1533" max="1533" width="10.28515625" style="154" customWidth="1"/>
    <col min="1534" max="1534" width="11" style="154" customWidth="1"/>
    <col min="1535" max="1535" width="12" style="154" customWidth="1"/>
    <col min="1536" max="1785" width="11.42578125" style="154"/>
    <col min="1786" max="1786" width="5.7109375" style="154" customWidth="1"/>
    <col min="1787" max="1787" width="51" style="154" customWidth="1"/>
    <col min="1788" max="1788" width="8.85546875" style="154" customWidth="1"/>
    <col min="1789" max="1789" width="10.28515625" style="154" customWidth="1"/>
    <col min="1790" max="1790" width="11" style="154" customWidth="1"/>
    <col min="1791" max="1791" width="12" style="154" customWidth="1"/>
    <col min="1792" max="2041" width="11.42578125" style="154"/>
    <col min="2042" max="2042" width="5.7109375" style="154" customWidth="1"/>
    <col min="2043" max="2043" width="51" style="154" customWidth="1"/>
    <col min="2044" max="2044" width="8.85546875" style="154" customWidth="1"/>
    <col min="2045" max="2045" width="10.28515625" style="154" customWidth="1"/>
    <col min="2046" max="2046" width="11" style="154" customWidth="1"/>
    <col min="2047" max="2047" width="12" style="154" customWidth="1"/>
    <col min="2048" max="2297" width="11.42578125" style="154"/>
    <col min="2298" max="2298" width="5.7109375" style="154" customWidth="1"/>
    <col min="2299" max="2299" width="51" style="154" customWidth="1"/>
    <col min="2300" max="2300" width="8.85546875" style="154" customWidth="1"/>
    <col min="2301" max="2301" width="10.28515625" style="154" customWidth="1"/>
    <col min="2302" max="2302" width="11" style="154" customWidth="1"/>
    <col min="2303" max="2303" width="12" style="154" customWidth="1"/>
    <col min="2304" max="2553" width="11.42578125" style="154"/>
    <col min="2554" max="2554" width="5.7109375" style="154" customWidth="1"/>
    <col min="2555" max="2555" width="51" style="154" customWidth="1"/>
    <col min="2556" max="2556" width="8.85546875" style="154" customWidth="1"/>
    <col min="2557" max="2557" width="10.28515625" style="154" customWidth="1"/>
    <col min="2558" max="2558" width="11" style="154" customWidth="1"/>
    <col min="2559" max="2559" width="12" style="154" customWidth="1"/>
    <col min="2560" max="2809" width="11.42578125" style="154"/>
    <col min="2810" max="2810" width="5.7109375" style="154" customWidth="1"/>
    <col min="2811" max="2811" width="51" style="154" customWidth="1"/>
    <col min="2812" max="2812" width="8.85546875" style="154" customWidth="1"/>
    <col min="2813" max="2813" width="10.28515625" style="154" customWidth="1"/>
    <col min="2814" max="2814" width="11" style="154" customWidth="1"/>
    <col min="2815" max="2815" width="12" style="154" customWidth="1"/>
    <col min="2816" max="3065" width="11.42578125" style="154"/>
    <col min="3066" max="3066" width="5.7109375" style="154" customWidth="1"/>
    <col min="3067" max="3067" width="51" style="154" customWidth="1"/>
    <col min="3068" max="3068" width="8.85546875" style="154" customWidth="1"/>
    <col min="3069" max="3069" width="10.28515625" style="154" customWidth="1"/>
    <col min="3070" max="3070" width="11" style="154" customWidth="1"/>
    <col min="3071" max="3071" width="12" style="154" customWidth="1"/>
    <col min="3072" max="3321" width="11.42578125" style="154"/>
    <col min="3322" max="3322" width="5.7109375" style="154" customWidth="1"/>
    <col min="3323" max="3323" width="51" style="154" customWidth="1"/>
    <col min="3324" max="3324" width="8.85546875" style="154" customWidth="1"/>
    <col min="3325" max="3325" width="10.28515625" style="154" customWidth="1"/>
    <col min="3326" max="3326" width="11" style="154" customWidth="1"/>
    <col min="3327" max="3327" width="12" style="154" customWidth="1"/>
    <col min="3328" max="3577" width="11.42578125" style="154"/>
    <col min="3578" max="3578" width="5.7109375" style="154" customWidth="1"/>
    <col min="3579" max="3579" width="51" style="154" customWidth="1"/>
    <col min="3580" max="3580" width="8.85546875" style="154" customWidth="1"/>
    <col min="3581" max="3581" width="10.28515625" style="154" customWidth="1"/>
    <col min="3582" max="3582" width="11" style="154" customWidth="1"/>
    <col min="3583" max="3583" width="12" style="154" customWidth="1"/>
    <col min="3584" max="3833" width="11.42578125" style="154"/>
    <col min="3834" max="3834" width="5.7109375" style="154" customWidth="1"/>
    <col min="3835" max="3835" width="51" style="154" customWidth="1"/>
    <col min="3836" max="3836" width="8.85546875" style="154" customWidth="1"/>
    <col min="3837" max="3837" width="10.28515625" style="154" customWidth="1"/>
    <col min="3838" max="3838" width="11" style="154" customWidth="1"/>
    <col min="3839" max="3839" width="12" style="154" customWidth="1"/>
    <col min="3840" max="4089" width="11.42578125" style="154"/>
    <col min="4090" max="4090" width="5.7109375" style="154" customWidth="1"/>
    <col min="4091" max="4091" width="51" style="154" customWidth="1"/>
    <col min="4092" max="4092" width="8.85546875" style="154" customWidth="1"/>
    <col min="4093" max="4093" width="10.28515625" style="154" customWidth="1"/>
    <col min="4094" max="4094" width="11" style="154" customWidth="1"/>
    <col min="4095" max="4095" width="12" style="154" customWidth="1"/>
    <col min="4096" max="4345" width="11.42578125" style="154"/>
    <col min="4346" max="4346" width="5.7109375" style="154" customWidth="1"/>
    <col min="4347" max="4347" width="51" style="154" customWidth="1"/>
    <col min="4348" max="4348" width="8.85546875" style="154" customWidth="1"/>
    <col min="4349" max="4349" width="10.28515625" style="154" customWidth="1"/>
    <col min="4350" max="4350" width="11" style="154" customWidth="1"/>
    <col min="4351" max="4351" width="12" style="154" customWidth="1"/>
    <col min="4352" max="4601" width="11.42578125" style="154"/>
    <col min="4602" max="4602" width="5.7109375" style="154" customWidth="1"/>
    <col min="4603" max="4603" width="51" style="154" customWidth="1"/>
    <col min="4604" max="4604" width="8.85546875" style="154" customWidth="1"/>
    <col min="4605" max="4605" width="10.28515625" style="154" customWidth="1"/>
    <col min="4606" max="4606" width="11" style="154" customWidth="1"/>
    <col min="4607" max="4607" width="12" style="154" customWidth="1"/>
    <col min="4608" max="4857" width="11.42578125" style="154"/>
    <col min="4858" max="4858" width="5.7109375" style="154" customWidth="1"/>
    <col min="4859" max="4859" width="51" style="154" customWidth="1"/>
    <col min="4860" max="4860" width="8.85546875" style="154" customWidth="1"/>
    <col min="4861" max="4861" width="10.28515625" style="154" customWidth="1"/>
    <col min="4862" max="4862" width="11" style="154" customWidth="1"/>
    <col min="4863" max="4863" width="12" style="154" customWidth="1"/>
    <col min="4864" max="5113" width="11.42578125" style="154"/>
    <col min="5114" max="5114" width="5.7109375" style="154" customWidth="1"/>
    <col min="5115" max="5115" width="51" style="154" customWidth="1"/>
    <col min="5116" max="5116" width="8.85546875" style="154" customWidth="1"/>
    <col min="5117" max="5117" width="10.28515625" style="154" customWidth="1"/>
    <col min="5118" max="5118" width="11" style="154" customWidth="1"/>
    <col min="5119" max="5119" width="12" style="154" customWidth="1"/>
    <col min="5120" max="5369" width="11.42578125" style="154"/>
    <col min="5370" max="5370" width="5.7109375" style="154" customWidth="1"/>
    <col min="5371" max="5371" width="51" style="154" customWidth="1"/>
    <col min="5372" max="5372" width="8.85546875" style="154" customWidth="1"/>
    <col min="5373" max="5373" width="10.28515625" style="154" customWidth="1"/>
    <col min="5374" max="5374" width="11" style="154" customWidth="1"/>
    <col min="5375" max="5375" width="12" style="154" customWidth="1"/>
    <col min="5376" max="5625" width="11.42578125" style="154"/>
    <col min="5626" max="5626" width="5.7109375" style="154" customWidth="1"/>
    <col min="5627" max="5627" width="51" style="154" customWidth="1"/>
    <col min="5628" max="5628" width="8.85546875" style="154" customWidth="1"/>
    <col min="5629" max="5629" width="10.28515625" style="154" customWidth="1"/>
    <col min="5630" max="5630" width="11" style="154" customWidth="1"/>
    <col min="5631" max="5631" width="12" style="154" customWidth="1"/>
    <col min="5632" max="5881" width="11.42578125" style="154"/>
    <col min="5882" max="5882" width="5.7109375" style="154" customWidth="1"/>
    <col min="5883" max="5883" width="51" style="154" customWidth="1"/>
    <col min="5884" max="5884" width="8.85546875" style="154" customWidth="1"/>
    <col min="5885" max="5885" width="10.28515625" style="154" customWidth="1"/>
    <col min="5886" max="5886" width="11" style="154" customWidth="1"/>
    <col min="5887" max="5887" width="12" style="154" customWidth="1"/>
    <col min="5888" max="6137" width="11.42578125" style="154"/>
    <col min="6138" max="6138" width="5.7109375" style="154" customWidth="1"/>
    <col min="6139" max="6139" width="51" style="154" customWidth="1"/>
    <col min="6140" max="6140" width="8.85546875" style="154" customWidth="1"/>
    <col min="6141" max="6141" width="10.28515625" style="154" customWidth="1"/>
    <col min="6142" max="6142" width="11" style="154" customWidth="1"/>
    <col min="6143" max="6143" width="12" style="154" customWidth="1"/>
    <col min="6144" max="6393" width="11.42578125" style="154"/>
    <col min="6394" max="6394" width="5.7109375" style="154" customWidth="1"/>
    <col min="6395" max="6395" width="51" style="154" customWidth="1"/>
    <col min="6396" max="6396" width="8.85546875" style="154" customWidth="1"/>
    <col min="6397" max="6397" width="10.28515625" style="154" customWidth="1"/>
    <col min="6398" max="6398" width="11" style="154" customWidth="1"/>
    <col min="6399" max="6399" width="12" style="154" customWidth="1"/>
    <col min="6400" max="6649" width="11.42578125" style="154"/>
    <col min="6650" max="6650" width="5.7109375" style="154" customWidth="1"/>
    <col min="6651" max="6651" width="51" style="154" customWidth="1"/>
    <col min="6652" max="6652" width="8.85546875" style="154" customWidth="1"/>
    <col min="6653" max="6653" width="10.28515625" style="154" customWidth="1"/>
    <col min="6654" max="6654" width="11" style="154" customWidth="1"/>
    <col min="6655" max="6655" width="12" style="154" customWidth="1"/>
    <col min="6656" max="6905" width="11.42578125" style="154"/>
    <col min="6906" max="6906" width="5.7109375" style="154" customWidth="1"/>
    <col min="6907" max="6907" width="51" style="154" customWidth="1"/>
    <col min="6908" max="6908" width="8.85546875" style="154" customWidth="1"/>
    <col min="6909" max="6909" width="10.28515625" style="154" customWidth="1"/>
    <col min="6910" max="6910" width="11" style="154" customWidth="1"/>
    <col min="6911" max="6911" width="12" style="154" customWidth="1"/>
    <col min="6912" max="7161" width="11.42578125" style="154"/>
    <col min="7162" max="7162" width="5.7109375" style="154" customWidth="1"/>
    <col min="7163" max="7163" width="51" style="154" customWidth="1"/>
    <col min="7164" max="7164" width="8.85546875" style="154" customWidth="1"/>
    <col min="7165" max="7165" width="10.28515625" style="154" customWidth="1"/>
    <col min="7166" max="7166" width="11" style="154" customWidth="1"/>
    <col min="7167" max="7167" width="12" style="154" customWidth="1"/>
    <col min="7168" max="7417" width="11.42578125" style="154"/>
    <col min="7418" max="7418" width="5.7109375" style="154" customWidth="1"/>
    <col min="7419" max="7419" width="51" style="154" customWidth="1"/>
    <col min="7420" max="7420" width="8.85546875" style="154" customWidth="1"/>
    <col min="7421" max="7421" width="10.28515625" style="154" customWidth="1"/>
    <col min="7422" max="7422" width="11" style="154" customWidth="1"/>
    <col min="7423" max="7423" width="12" style="154" customWidth="1"/>
    <col min="7424" max="7673" width="11.42578125" style="154"/>
    <col min="7674" max="7674" width="5.7109375" style="154" customWidth="1"/>
    <col min="7675" max="7675" width="51" style="154" customWidth="1"/>
    <col min="7676" max="7676" width="8.85546875" style="154" customWidth="1"/>
    <col min="7677" max="7677" width="10.28515625" style="154" customWidth="1"/>
    <col min="7678" max="7678" width="11" style="154" customWidth="1"/>
    <col min="7679" max="7679" width="12" style="154" customWidth="1"/>
    <col min="7680" max="7929" width="11.42578125" style="154"/>
    <col min="7930" max="7930" width="5.7109375" style="154" customWidth="1"/>
    <col min="7931" max="7931" width="51" style="154" customWidth="1"/>
    <col min="7932" max="7932" width="8.85546875" style="154" customWidth="1"/>
    <col min="7933" max="7933" width="10.28515625" style="154" customWidth="1"/>
    <col min="7934" max="7934" width="11" style="154" customWidth="1"/>
    <col min="7935" max="7935" width="12" style="154" customWidth="1"/>
    <col min="7936" max="8185" width="11.42578125" style="154"/>
    <col min="8186" max="8186" width="5.7109375" style="154" customWidth="1"/>
    <col min="8187" max="8187" width="51" style="154" customWidth="1"/>
    <col min="8188" max="8188" width="8.85546875" style="154" customWidth="1"/>
    <col min="8189" max="8189" width="10.28515625" style="154" customWidth="1"/>
    <col min="8190" max="8190" width="11" style="154" customWidth="1"/>
    <col min="8191" max="8191" width="12" style="154" customWidth="1"/>
    <col min="8192" max="8441" width="11.42578125" style="154"/>
    <col min="8442" max="8442" width="5.7109375" style="154" customWidth="1"/>
    <col min="8443" max="8443" width="51" style="154" customWidth="1"/>
    <col min="8444" max="8444" width="8.85546875" style="154" customWidth="1"/>
    <col min="8445" max="8445" width="10.28515625" style="154" customWidth="1"/>
    <col min="8446" max="8446" width="11" style="154" customWidth="1"/>
    <col min="8447" max="8447" width="12" style="154" customWidth="1"/>
    <col min="8448" max="8697" width="11.42578125" style="154"/>
    <col min="8698" max="8698" width="5.7109375" style="154" customWidth="1"/>
    <col min="8699" max="8699" width="51" style="154" customWidth="1"/>
    <col min="8700" max="8700" width="8.85546875" style="154" customWidth="1"/>
    <col min="8701" max="8701" width="10.28515625" style="154" customWidth="1"/>
    <col min="8702" max="8702" width="11" style="154" customWidth="1"/>
    <col min="8703" max="8703" width="12" style="154" customWidth="1"/>
    <col min="8704" max="8953" width="11.42578125" style="154"/>
    <col min="8954" max="8954" width="5.7109375" style="154" customWidth="1"/>
    <col min="8955" max="8955" width="51" style="154" customWidth="1"/>
    <col min="8956" max="8956" width="8.85546875" style="154" customWidth="1"/>
    <col min="8957" max="8957" width="10.28515625" style="154" customWidth="1"/>
    <col min="8958" max="8958" width="11" style="154" customWidth="1"/>
    <col min="8959" max="8959" width="12" style="154" customWidth="1"/>
    <col min="8960" max="9209" width="11.42578125" style="154"/>
    <col min="9210" max="9210" width="5.7109375" style="154" customWidth="1"/>
    <col min="9211" max="9211" width="51" style="154" customWidth="1"/>
    <col min="9212" max="9212" width="8.85546875" style="154" customWidth="1"/>
    <col min="9213" max="9213" width="10.28515625" style="154" customWidth="1"/>
    <col min="9214" max="9214" width="11" style="154" customWidth="1"/>
    <col min="9215" max="9215" width="12" style="154" customWidth="1"/>
    <col min="9216" max="9465" width="11.42578125" style="154"/>
    <col min="9466" max="9466" width="5.7109375" style="154" customWidth="1"/>
    <col min="9467" max="9467" width="51" style="154" customWidth="1"/>
    <col min="9468" max="9468" width="8.85546875" style="154" customWidth="1"/>
    <col min="9469" max="9469" width="10.28515625" style="154" customWidth="1"/>
    <col min="9470" max="9470" width="11" style="154" customWidth="1"/>
    <col min="9471" max="9471" width="12" style="154" customWidth="1"/>
    <col min="9472" max="9721" width="11.42578125" style="154"/>
    <col min="9722" max="9722" width="5.7109375" style="154" customWidth="1"/>
    <col min="9723" max="9723" width="51" style="154" customWidth="1"/>
    <col min="9724" max="9724" width="8.85546875" style="154" customWidth="1"/>
    <col min="9725" max="9725" width="10.28515625" style="154" customWidth="1"/>
    <col min="9726" max="9726" width="11" style="154" customWidth="1"/>
    <col min="9727" max="9727" width="12" style="154" customWidth="1"/>
    <col min="9728" max="9977" width="11.42578125" style="154"/>
    <col min="9978" max="9978" width="5.7109375" style="154" customWidth="1"/>
    <col min="9979" max="9979" width="51" style="154" customWidth="1"/>
    <col min="9980" max="9980" width="8.85546875" style="154" customWidth="1"/>
    <col min="9981" max="9981" width="10.28515625" style="154" customWidth="1"/>
    <col min="9982" max="9982" width="11" style="154" customWidth="1"/>
    <col min="9983" max="9983" width="12" style="154" customWidth="1"/>
    <col min="9984" max="10233" width="11.42578125" style="154"/>
    <col min="10234" max="10234" width="5.7109375" style="154" customWidth="1"/>
    <col min="10235" max="10235" width="51" style="154" customWidth="1"/>
    <col min="10236" max="10236" width="8.85546875" style="154" customWidth="1"/>
    <col min="10237" max="10237" width="10.28515625" style="154" customWidth="1"/>
    <col min="10238" max="10238" width="11" style="154" customWidth="1"/>
    <col min="10239" max="10239" width="12" style="154" customWidth="1"/>
    <col min="10240" max="10489" width="11.42578125" style="154"/>
    <col min="10490" max="10490" width="5.7109375" style="154" customWidth="1"/>
    <col min="10491" max="10491" width="51" style="154" customWidth="1"/>
    <col min="10492" max="10492" width="8.85546875" style="154" customWidth="1"/>
    <col min="10493" max="10493" width="10.28515625" style="154" customWidth="1"/>
    <col min="10494" max="10494" width="11" style="154" customWidth="1"/>
    <col min="10495" max="10495" width="12" style="154" customWidth="1"/>
    <col min="10496" max="10745" width="11.42578125" style="154"/>
    <col min="10746" max="10746" width="5.7109375" style="154" customWidth="1"/>
    <col min="10747" max="10747" width="51" style="154" customWidth="1"/>
    <col min="10748" max="10748" width="8.85546875" style="154" customWidth="1"/>
    <col min="10749" max="10749" width="10.28515625" style="154" customWidth="1"/>
    <col min="10750" max="10750" width="11" style="154" customWidth="1"/>
    <col min="10751" max="10751" width="12" style="154" customWidth="1"/>
    <col min="10752" max="11001" width="11.42578125" style="154"/>
    <col min="11002" max="11002" width="5.7109375" style="154" customWidth="1"/>
    <col min="11003" max="11003" width="51" style="154" customWidth="1"/>
    <col min="11004" max="11004" width="8.85546875" style="154" customWidth="1"/>
    <col min="11005" max="11005" width="10.28515625" style="154" customWidth="1"/>
    <col min="11006" max="11006" width="11" style="154" customWidth="1"/>
    <col min="11007" max="11007" width="12" style="154" customWidth="1"/>
    <col min="11008" max="11257" width="11.42578125" style="154"/>
    <col min="11258" max="11258" width="5.7109375" style="154" customWidth="1"/>
    <col min="11259" max="11259" width="51" style="154" customWidth="1"/>
    <col min="11260" max="11260" width="8.85546875" style="154" customWidth="1"/>
    <col min="11261" max="11261" width="10.28515625" style="154" customWidth="1"/>
    <col min="11262" max="11262" width="11" style="154" customWidth="1"/>
    <col min="11263" max="11263" width="12" style="154" customWidth="1"/>
    <col min="11264" max="11513" width="11.42578125" style="154"/>
    <col min="11514" max="11514" width="5.7109375" style="154" customWidth="1"/>
    <col min="11515" max="11515" width="51" style="154" customWidth="1"/>
    <col min="11516" max="11516" width="8.85546875" style="154" customWidth="1"/>
    <col min="11517" max="11517" width="10.28515625" style="154" customWidth="1"/>
    <col min="11518" max="11518" width="11" style="154" customWidth="1"/>
    <col min="11519" max="11519" width="12" style="154" customWidth="1"/>
    <col min="11520" max="11769" width="11.42578125" style="154"/>
    <col min="11770" max="11770" width="5.7109375" style="154" customWidth="1"/>
    <col min="11771" max="11771" width="51" style="154" customWidth="1"/>
    <col min="11772" max="11772" width="8.85546875" style="154" customWidth="1"/>
    <col min="11773" max="11773" width="10.28515625" style="154" customWidth="1"/>
    <col min="11774" max="11774" width="11" style="154" customWidth="1"/>
    <col min="11775" max="11775" width="12" style="154" customWidth="1"/>
    <col min="11776" max="12025" width="11.42578125" style="154"/>
    <col min="12026" max="12026" width="5.7109375" style="154" customWidth="1"/>
    <col min="12027" max="12027" width="51" style="154" customWidth="1"/>
    <col min="12028" max="12028" width="8.85546875" style="154" customWidth="1"/>
    <col min="12029" max="12029" width="10.28515625" style="154" customWidth="1"/>
    <col min="12030" max="12030" width="11" style="154" customWidth="1"/>
    <col min="12031" max="12031" width="12" style="154" customWidth="1"/>
    <col min="12032" max="12281" width="11.42578125" style="154"/>
    <col min="12282" max="12282" width="5.7109375" style="154" customWidth="1"/>
    <col min="12283" max="12283" width="51" style="154" customWidth="1"/>
    <col min="12284" max="12284" width="8.85546875" style="154" customWidth="1"/>
    <col min="12285" max="12285" width="10.28515625" style="154" customWidth="1"/>
    <col min="12286" max="12286" width="11" style="154" customWidth="1"/>
    <col min="12287" max="12287" width="12" style="154" customWidth="1"/>
    <col min="12288" max="12537" width="11.42578125" style="154"/>
    <col min="12538" max="12538" width="5.7109375" style="154" customWidth="1"/>
    <col min="12539" max="12539" width="51" style="154" customWidth="1"/>
    <col min="12540" max="12540" width="8.85546875" style="154" customWidth="1"/>
    <col min="12541" max="12541" width="10.28515625" style="154" customWidth="1"/>
    <col min="12542" max="12542" width="11" style="154" customWidth="1"/>
    <col min="12543" max="12543" width="12" style="154" customWidth="1"/>
    <col min="12544" max="12793" width="11.42578125" style="154"/>
    <col min="12794" max="12794" width="5.7109375" style="154" customWidth="1"/>
    <col min="12795" max="12795" width="51" style="154" customWidth="1"/>
    <col min="12796" max="12796" width="8.85546875" style="154" customWidth="1"/>
    <col min="12797" max="12797" width="10.28515625" style="154" customWidth="1"/>
    <col min="12798" max="12798" width="11" style="154" customWidth="1"/>
    <col min="12799" max="12799" width="12" style="154" customWidth="1"/>
    <col min="12800" max="13049" width="11.42578125" style="154"/>
    <col min="13050" max="13050" width="5.7109375" style="154" customWidth="1"/>
    <col min="13051" max="13051" width="51" style="154" customWidth="1"/>
    <col min="13052" max="13052" width="8.85546875" style="154" customWidth="1"/>
    <col min="13053" max="13053" width="10.28515625" style="154" customWidth="1"/>
    <col min="13054" max="13054" width="11" style="154" customWidth="1"/>
    <col min="13055" max="13055" width="12" style="154" customWidth="1"/>
    <col min="13056" max="13305" width="11.42578125" style="154"/>
    <col min="13306" max="13306" width="5.7109375" style="154" customWidth="1"/>
    <col min="13307" max="13307" width="51" style="154" customWidth="1"/>
    <col min="13308" max="13308" width="8.85546875" style="154" customWidth="1"/>
    <col min="13309" max="13309" width="10.28515625" style="154" customWidth="1"/>
    <col min="13310" max="13310" width="11" style="154" customWidth="1"/>
    <col min="13311" max="13311" width="12" style="154" customWidth="1"/>
    <col min="13312" max="13561" width="11.42578125" style="154"/>
    <col min="13562" max="13562" width="5.7109375" style="154" customWidth="1"/>
    <col min="13563" max="13563" width="51" style="154" customWidth="1"/>
    <col min="13564" max="13564" width="8.85546875" style="154" customWidth="1"/>
    <col min="13565" max="13565" width="10.28515625" style="154" customWidth="1"/>
    <col min="13566" max="13566" width="11" style="154" customWidth="1"/>
    <col min="13567" max="13567" width="12" style="154" customWidth="1"/>
    <col min="13568" max="13817" width="11.42578125" style="154"/>
    <col min="13818" max="13818" width="5.7109375" style="154" customWidth="1"/>
    <col min="13819" max="13819" width="51" style="154" customWidth="1"/>
    <col min="13820" max="13820" width="8.85546875" style="154" customWidth="1"/>
    <col min="13821" max="13821" width="10.28515625" style="154" customWidth="1"/>
    <col min="13822" max="13822" width="11" style="154" customWidth="1"/>
    <col min="13823" max="13823" width="12" style="154" customWidth="1"/>
    <col min="13824" max="14073" width="11.42578125" style="154"/>
    <col min="14074" max="14074" width="5.7109375" style="154" customWidth="1"/>
    <col min="14075" max="14075" width="51" style="154" customWidth="1"/>
    <col min="14076" max="14076" width="8.85546875" style="154" customWidth="1"/>
    <col min="14077" max="14077" width="10.28515625" style="154" customWidth="1"/>
    <col min="14078" max="14078" width="11" style="154" customWidth="1"/>
    <col min="14079" max="14079" width="12" style="154" customWidth="1"/>
    <col min="14080" max="14329" width="11.42578125" style="154"/>
    <col min="14330" max="14330" width="5.7109375" style="154" customWidth="1"/>
    <col min="14331" max="14331" width="51" style="154" customWidth="1"/>
    <col min="14332" max="14332" width="8.85546875" style="154" customWidth="1"/>
    <col min="14333" max="14333" width="10.28515625" style="154" customWidth="1"/>
    <col min="14334" max="14334" width="11" style="154" customWidth="1"/>
    <col min="14335" max="14335" width="12" style="154" customWidth="1"/>
    <col min="14336" max="14585" width="11.42578125" style="154"/>
    <col min="14586" max="14586" width="5.7109375" style="154" customWidth="1"/>
    <col min="14587" max="14587" width="51" style="154" customWidth="1"/>
    <col min="14588" max="14588" width="8.85546875" style="154" customWidth="1"/>
    <col min="14589" max="14589" width="10.28515625" style="154" customWidth="1"/>
    <col min="14590" max="14590" width="11" style="154" customWidth="1"/>
    <col min="14591" max="14591" width="12" style="154" customWidth="1"/>
    <col min="14592" max="14841" width="11.42578125" style="154"/>
    <col min="14842" max="14842" width="5.7109375" style="154" customWidth="1"/>
    <col min="14843" max="14843" width="51" style="154" customWidth="1"/>
    <col min="14844" max="14844" width="8.85546875" style="154" customWidth="1"/>
    <col min="14845" max="14845" width="10.28515625" style="154" customWidth="1"/>
    <col min="14846" max="14846" width="11" style="154" customWidth="1"/>
    <col min="14847" max="14847" width="12" style="154" customWidth="1"/>
    <col min="14848" max="15097" width="11.42578125" style="154"/>
    <col min="15098" max="15098" width="5.7109375" style="154" customWidth="1"/>
    <col min="15099" max="15099" width="51" style="154" customWidth="1"/>
    <col min="15100" max="15100" width="8.85546875" style="154" customWidth="1"/>
    <col min="15101" max="15101" width="10.28515625" style="154" customWidth="1"/>
    <col min="15102" max="15102" width="11" style="154" customWidth="1"/>
    <col min="15103" max="15103" width="12" style="154" customWidth="1"/>
    <col min="15104" max="15353" width="11.42578125" style="154"/>
    <col min="15354" max="15354" width="5.7109375" style="154" customWidth="1"/>
    <col min="15355" max="15355" width="51" style="154" customWidth="1"/>
    <col min="15356" max="15356" width="8.85546875" style="154" customWidth="1"/>
    <col min="15357" max="15357" width="10.28515625" style="154" customWidth="1"/>
    <col min="15358" max="15358" width="11" style="154" customWidth="1"/>
    <col min="15359" max="15359" width="12" style="154" customWidth="1"/>
    <col min="15360" max="15609" width="11.42578125" style="154"/>
    <col min="15610" max="15610" width="5.7109375" style="154" customWidth="1"/>
    <col min="15611" max="15611" width="51" style="154" customWidth="1"/>
    <col min="15612" max="15612" width="8.85546875" style="154" customWidth="1"/>
    <col min="15613" max="15613" width="10.28515625" style="154" customWidth="1"/>
    <col min="15614" max="15614" width="11" style="154" customWidth="1"/>
    <col min="15615" max="15615" width="12" style="154" customWidth="1"/>
    <col min="15616" max="15865" width="11.42578125" style="154"/>
    <col min="15866" max="15866" width="5.7109375" style="154" customWidth="1"/>
    <col min="15867" max="15867" width="51" style="154" customWidth="1"/>
    <col min="15868" max="15868" width="8.85546875" style="154" customWidth="1"/>
    <col min="15869" max="15869" width="10.28515625" style="154" customWidth="1"/>
    <col min="15870" max="15870" width="11" style="154" customWidth="1"/>
    <col min="15871" max="15871" width="12" style="154" customWidth="1"/>
    <col min="15872" max="16121" width="11.42578125" style="154"/>
    <col min="16122" max="16122" width="5.7109375" style="154" customWidth="1"/>
    <col min="16123" max="16123" width="51" style="154" customWidth="1"/>
    <col min="16124" max="16124" width="8.85546875" style="154" customWidth="1"/>
    <col min="16125" max="16125" width="10.28515625" style="154" customWidth="1"/>
    <col min="16126" max="16126" width="11" style="154" customWidth="1"/>
    <col min="16127" max="16127" width="12" style="154" customWidth="1"/>
    <col min="16128" max="16384" width="11.42578125" style="154"/>
  </cols>
  <sheetData>
    <row r="1" spans="2:8" ht="16.5" customHeight="1">
      <c r="B1" s="316" t="s">
        <v>201</v>
      </c>
      <c r="C1" s="316"/>
      <c r="D1" s="317"/>
      <c r="E1" s="317"/>
      <c r="F1" s="317"/>
      <c r="G1" s="317"/>
      <c r="H1" s="317"/>
    </row>
    <row r="2" spans="2:8" ht="18.75" customHeight="1">
      <c r="B2" s="318" t="s">
        <v>330</v>
      </c>
      <c r="C2" s="319"/>
      <c r="D2" s="319"/>
      <c r="E2" s="319"/>
      <c r="F2" s="319"/>
      <c r="G2" s="319"/>
      <c r="H2" s="320"/>
    </row>
    <row r="3" spans="2:8" ht="15" customHeight="1">
      <c r="B3" s="155" t="s">
        <v>203</v>
      </c>
      <c r="C3" s="156" t="s">
        <v>204</v>
      </c>
      <c r="D3" s="156" t="s">
        <v>205</v>
      </c>
      <c r="E3" s="156" t="s">
        <v>206</v>
      </c>
      <c r="F3" s="156" t="s">
        <v>207</v>
      </c>
      <c r="G3" s="156" t="s">
        <v>208</v>
      </c>
      <c r="H3" s="157" t="s">
        <v>5</v>
      </c>
    </row>
    <row r="4" spans="2:8" ht="14.1" customHeight="1">
      <c r="B4" s="158" t="s">
        <v>331</v>
      </c>
      <c r="C4" s="187" t="s">
        <v>493</v>
      </c>
      <c r="D4" s="169"/>
      <c r="E4" s="169"/>
      <c r="F4" s="169"/>
      <c r="G4" s="169"/>
      <c r="H4" s="170"/>
    </row>
    <row r="5" spans="2:8" ht="14.1" customHeight="1">
      <c r="B5" s="158" t="s">
        <v>331</v>
      </c>
      <c r="C5" s="159"/>
      <c r="D5" s="168" t="s">
        <v>494</v>
      </c>
      <c r="E5" s="169"/>
      <c r="F5" s="169"/>
      <c r="G5" s="169"/>
      <c r="H5" s="170"/>
    </row>
    <row r="6" spans="2:8" ht="14.1" customHeight="1">
      <c r="B6" s="158"/>
      <c r="C6" s="159">
        <v>1</v>
      </c>
      <c r="D6" s="169" t="s">
        <v>495</v>
      </c>
      <c r="E6" s="159" t="s">
        <v>234</v>
      </c>
      <c r="F6" s="160">
        <v>1525.65</v>
      </c>
      <c r="G6" s="160">
        <v>1.84</v>
      </c>
      <c r="H6" s="161">
        <f>F6*G6</f>
        <v>2807.1960000000004</v>
      </c>
    </row>
    <row r="7" spans="2:8" ht="14.1" customHeight="1">
      <c r="B7" s="158"/>
      <c r="C7" s="159">
        <v>2</v>
      </c>
      <c r="D7" s="169" t="s">
        <v>496</v>
      </c>
      <c r="E7" s="159" t="s">
        <v>228</v>
      </c>
      <c r="F7" s="160">
        <v>38</v>
      </c>
      <c r="G7" s="160">
        <v>17.899999999999999</v>
      </c>
      <c r="H7" s="161">
        <f t="shared" ref="H7:H70" si="0">F7*G7</f>
        <v>680.19999999999993</v>
      </c>
    </row>
    <row r="8" spans="2:8" ht="14.1" customHeight="1">
      <c r="B8" s="158"/>
      <c r="C8" s="159">
        <v>3</v>
      </c>
      <c r="D8" s="169" t="s">
        <v>497</v>
      </c>
      <c r="E8" s="159" t="s">
        <v>228</v>
      </c>
      <c r="F8" s="160">
        <v>26</v>
      </c>
      <c r="G8" s="160">
        <v>5.16</v>
      </c>
      <c r="H8" s="161">
        <f t="shared" si="0"/>
        <v>134.16</v>
      </c>
    </row>
    <row r="9" spans="2:8" ht="14.1" customHeight="1">
      <c r="B9" s="158"/>
      <c r="C9" s="159">
        <v>4</v>
      </c>
      <c r="D9" s="169" t="s">
        <v>498</v>
      </c>
      <c r="E9" s="159" t="s">
        <v>228</v>
      </c>
      <c r="F9" s="160">
        <v>6</v>
      </c>
      <c r="G9" s="160">
        <v>5.4</v>
      </c>
      <c r="H9" s="161">
        <f t="shared" si="0"/>
        <v>32.400000000000006</v>
      </c>
    </row>
    <row r="10" spans="2:8" ht="14.1" customHeight="1">
      <c r="B10" s="158"/>
      <c r="C10" s="159">
        <v>5</v>
      </c>
      <c r="D10" s="169" t="s">
        <v>499</v>
      </c>
      <c r="E10" s="159" t="s">
        <v>228</v>
      </c>
      <c r="F10" s="160">
        <v>38</v>
      </c>
      <c r="G10" s="160">
        <v>20.45</v>
      </c>
      <c r="H10" s="161">
        <f t="shared" si="0"/>
        <v>777.1</v>
      </c>
    </row>
    <row r="11" spans="2:8" ht="14.1" customHeight="1">
      <c r="B11" s="158"/>
      <c r="C11" s="159">
        <v>6</v>
      </c>
      <c r="D11" s="169" t="s">
        <v>500</v>
      </c>
      <c r="E11" s="159" t="s">
        <v>228</v>
      </c>
      <c r="F11" s="160">
        <v>38</v>
      </c>
      <c r="G11" s="160">
        <v>22.4</v>
      </c>
      <c r="H11" s="161">
        <f t="shared" si="0"/>
        <v>851.19999999999993</v>
      </c>
    </row>
    <row r="12" spans="2:8" ht="14.1" customHeight="1">
      <c r="B12" s="158"/>
      <c r="C12" s="159">
        <v>7</v>
      </c>
      <c r="D12" s="169" t="s">
        <v>501</v>
      </c>
      <c r="E12" s="159" t="s">
        <v>228</v>
      </c>
      <c r="F12" s="160">
        <v>35</v>
      </c>
      <c r="G12" s="160">
        <v>6.81</v>
      </c>
      <c r="H12" s="161">
        <f t="shared" si="0"/>
        <v>238.35</v>
      </c>
    </row>
    <row r="13" spans="2:8" ht="14.1" customHeight="1">
      <c r="B13" s="158"/>
      <c r="C13" s="159">
        <v>8</v>
      </c>
      <c r="D13" s="169" t="s">
        <v>502</v>
      </c>
      <c r="E13" s="159" t="s">
        <v>228</v>
      </c>
      <c r="F13" s="160">
        <v>30</v>
      </c>
      <c r="G13" s="160">
        <v>1.46</v>
      </c>
      <c r="H13" s="161">
        <f t="shared" si="0"/>
        <v>43.8</v>
      </c>
    </row>
    <row r="14" spans="2:8" ht="14.1" customHeight="1">
      <c r="B14" s="158"/>
      <c r="C14" s="159">
        <v>9</v>
      </c>
      <c r="D14" s="169" t="s">
        <v>503</v>
      </c>
      <c r="E14" s="159" t="s">
        <v>228</v>
      </c>
      <c r="F14" s="160">
        <v>26</v>
      </c>
      <c r="G14" s="160">
        <v>1.46</v>
      </c>
      <c r="H14" s="161">
        <f t="shared" si="0"/>
        <v>37.96</v>
      </c>
    </row>
    <row r="15" spans="2:8" ht="14.1" customHeight="1">
      <c r="B15" s="158"/>
      <c r="C15" s="159">
        <v>10</v>
      </c>
      <c r="D15" s="169" t="s">
        <v>504</v>
      </c>
      <c r="E15" s="159" t="s">
        <v>228</v>
      </c>
      <c r="F15" s="160">
        <v>79</v>
      </c>
      <c r="G15" s="160">
        <v>4.21</v>
      </c>
      <c r="H15" s="161">
        <f t="shared" si="0"/>
        <v>332.59</v>
      </c>
    </row>
    <row r="16" spans="2:8" ht="14.1" customHeight="1">
      <c r="B16" s="158"/>
      <c r="C16" s="159">
        <v>11</v>
      </c>
      <c r="D16" s="169" t="s">
        <v>505</v>
      </c>
      <c r="E16" s="159" t="s">
        <v>228</v>
      </c>
      <c r="F16" s="160">
        <v>50</v>
      </c>
      <c r="G16" s="160">
        <v>0.38</v>
      </c>
      <c r="H16" s="161">
        <f t="shared" si="0"/>
        <v>19</v>
      </c>
    </row>
    <row r="17" spans="2:8" ht="14.1" customHeight="1">
      <c r="B17" s="158"/>
      <c r="C17" s="159">
        <v>12</v>
      </c>
      <c r="D17" s="169" t="s">
        <v>506</v>
      </c>
      <c r="E17" s="159" t="s">
        <v>228</v>
      </c>
      <c r="F17" s="160">
        <v>45</v>
      </c>
      <c r="G17" s="160">
        <v>0.38</v>
      </c>
      <c r="H17" s="161">
        <f t="shared" si="0"/>
        <v>17.100000000000001</v>
      </c>
    </row>
    <row r="18" spans="2:8" ht="14.1" customHeight="1">
      <c r="B18" s="158"/>
      <c r="C18" s="159">
        <v>13</v>
      </c>
      <c r="D18" s="169" t="s">
        <v>507</v>
      </c>
      <c r="E18" s="159" t="s">
        <v>228</v>
      </c>
      <c r="F18" s="160">
        <v>38</v>
      </c>
      <c r="G18" s="160">
        <v>0.77</v>
      </c>
      <c r="H18" s="161">
        <f t="shared" si="0"/>
        <v>29.26</v>
      </c>
    </row>
    <row r="19" spans="2:8" ht="14.1" customHeight="1">
      <c r="B19" s="158"/>
      <c r="C19" s="159">
        <v>14</v>
      </c>
      <c r="D19" s="169" t="s">
        <v>508</v>
      </c>
      <c r="E19" s="159" t="s">
        <v>228</v>
      </c>
      <c r="F19" s="160">
        <v>38</v>
      </c>
      <c r="G19" s="160">
        <v>34.090000000000003</v>
      </c>
      <c r="H19" s="161">
        <f t="shared" si="0"/>
        <v>1295.42</v>
      </c>
    </row>
    <row r="20" spans="2:8" ht="14.1" customHeight="1">
      <c r="B20" s="158"/>
      <c r="C20" s="159">
        <v>15</v>
      </c>
      <c r="D20" s="169" t="s">
        <v>509</v>
      </c>
      <c r="E20" s="159" t="s">
        <v>228</v>
      </c>
      <c r="F20" s="160">
        <v>38</v>
      </c>
      <c r="G20" s="160">
        <v>11</v>
      </c>
      <c r="H20" s="161">
        <f t="shared" si="0"/>
        <v>418</v>
      </c>
    </row>
    <row r="21" spans="2:8" ht="14.1" customHeight="1">
      <c r="B21" s="158"/>
      <c r="C21" s="159"/>
      <c r="D21" s="168" t="s">
        <v>510</v>
      </c>
      <c r="E21" s="159"/>
      <c r="F21" s="160"/>
      <c r="G21" s="160">
        <v>0</v>
      </c>
      <c r="H21" s="161">
        <f t="shared" si="0"/>
        <v>0</v>
      </c>
    </row>
    <row r="22" spans="2:8">
      <c r="B22" s="158"/>
      <c r="C22" s="159">
        <v>16</v>
      </c>
      <c r="D22" s="169" t="s">
        <v>511</v>
      </c>
      <c r="E22" s="159" t="s">
        <v>228</v>
      </c>
      <c r="F22" s="160">
        <v>12</v>
      </c>
      <c r="G22" s="160">
        <v>854.22</v>
      </c>
      <c r="H22" s="161">
        <f t="shared" si="0"/>
        <v>10250.64</v>
      </c>
    </row>
    <row r="23" spans="2:8" ht="14.1" customHeight="1">
      <c r="B23" s="158"/>
      <c r="C23" s="159">
        <v>17</v>
      </c>
      <c r="D23" s="169" t="s">
        <v>512</v>
      </c>
      <c r="E23" s="159" t="s">
        <v>228</v>
      </c>
      <c r="F23" s="160">
        <v>2</v>
      </c>
      <c r="G23" s="160">
        <v>963.64</v>
      </c>
      <c r="H23" s="161">
        <f t="shared" si="0"/>
        <v>1927.28</v>
      </c>
    </row>
    <row r="24" spans="2:8" ht="14.1" customHeight="1">
      <c r="B24" s="158"/>
      <c r="C24" s="159">
        <v>18</v>
      </c>
      <c r="D24" s="169" t="s">
        <v>513</v>
      </c>
      <c r="E24" s="159" t="s">
        <v>228</v>
      </c>
      <c r="F24" s="160">
        <v>14</v>
      </c>
      <c r="G24" s="160">
        <v>17.53</v>
      </c>
      <c r="H24" s="161">
        <f t="shared" si="0"/>
        <v>245.42000000000002</v>
      </c>
    </row>
    <row r="25" spans="2:8" ht="14.1" customHeight="1">
      <c r="B25" s="158"/>
      <c r="C25" s="159">
        <v>19</v>
      </c>
      <c r="D25" s="169" t="s">
        <v>514</v>
      </c>
      <c r="E25" s="159" t="s">
        <v>228</v>
      </c>
      <c r="F25" s="160">
        <v>1</v>
      </c>
      <c r="G25" s="160">
        <v>43.83</v>
      </c>
      <c r="H25" s="161">
        <f t="shared" si="0"/>
        <v>43.83</v>
      </c>
    </row>
    <row r="26" spans="2:8" ht="14.1" customHeight="1">
      <c r="B26" s="158"/>
      <c r="C26" s="159"/>
      <c r="D26" s="168" t="s">
        <v>515</v>
      </c>
      <c r="E26" s="159"/>
      <c r="F26" s="160"/>
      <c r="G26" s="160">
        <v>0</v>
      </c>
      <c r="H26" s="161">
        <f t="shared" si="0"/>
        <v>0</v>
      </c>
    </row>
    <row r="27" spans="2:8" ht="14.1" customHeight="1">
      <c r="B27" s="158"/>
      <c r="C27" s="159">
        <v>20</v>
      </c>
      <c r="D27" s="169" t="s">
        <v>516</v>
      </c>
      <c r="E27" s="159" t="s">
        <v>228</v>
      </c>
      <c r="F27" s="160">
        <v>1</v>
      </c>
      <c r="G27" s="160">
        <f>3823.45-238.58</f>
        <v>3584.87</v>
      </c>
      <c r="H27" s="161">
        <f t="shared" si="0"/>
        <v>3584.87</v>
      </c>
    </row>
    <row r="28" spans="2:8" ht="14.1" customHeight="1">
      <c r="B28" s="158"/>
      <c r="C28" s="159">
        <v>21</v>
      </c>
      <c r="D28" s="169" t="s">
        <v>517</v>
      </c>
      <c r="E28" s="159" t="s">
        <v>228</v>
      </c>
      <c r="F28" s="160">
        <v>8</v>
      </c>
      <c r="G28" s="160">
        <v>539.4</v>
      </c>
      <c r="H28" s="161">
        <f t="shared" si="0"/>
        <v>4315.2</v>
      </c>
    </row>
    <row r="29" spans="2:8" ht="14.1" customHeight="1">
      <c r="B29" s="158"/>
      <c r="C29" s="159">
        <v>22</v>
      </c>
      <c r="D29" s="169" t="s">
        <v>518</v>
      </c>
      <c r="E29" s="159" t="s">
        <v>228</v>
      </c>
      <c r="F29" s="160">
        <v>8</v>
      </c>
      <c r="G29" s="160">
        <v>34.090000000000003</v>
      </c>
      <c r="H29" s="161">
        <f t="shared" si="0"/>
        <v>272.72000000000003</v>
      </c>
    </row>
    <row r="30" spans="2:8" ht="14.1" customHeight="1">
      <c r="B30" s="158"/>
      <c r="C30" s="159">
        <v>23</v>
      </c>
      <c r="D30" s="169" t="s">
        <v>519</v>
      </c>
      <c r="E30" s="159" t="s">
        <v>228</v>
      </c>
      <c r="F30" s="160">
        <v>1</v>
      </c>
      <c r="G30" s="160">
        <v>248.38</v>
      </c>
      <c r="H30" s="161">
        <f t="shared" si="0"/>
        <v>248.38</v>
      </c>
    </row>
    <row r="31" spans="2:8" ht="14.1" customHeight="1">
      <c r="B31" s="158"/>
      <c r="C31" s="159"/>
      <c r="D31" s="168" t="s">
        <v>520</v>
      </c>
      <c r="E31" s="159"/>
      <c r="F31" s="160"/>
      <c r="G31" s="160">
        <v>0</v>
      </c>
      <c r="H31" s="161">
        <f t="shared" si="0"/>
        <v>0</v>
      </c>
    </row>
    <row r="32" spans="2:8" ht="14.1" customHeight="1">
      <c r="B32" s="158"/>
      <c r="C32" s="159">
        <v>24</v>
      </c>
      <c r="D32" s="169" t="s">
        <v>521</v>
      </c>
      <c r="E32" s="159" t="s">
        <v>228</v>
      </c>
      <c r="F32" s="160">
        <v>6</v>
      </c>
      <c r="G32" s="160">
        <v>2313.36</v>
      </c>
      <c r="H32" s="161">
        <f t="shared" si="0"/>
        <v>13880.16</v>
      </c>
    </row>
    <row r="33" spans="2:8" ht="14.1" customHeight="1">
      <c r="B33" s="158"/>
      <c r="C33" s="159">
        <v>25</v>
      </c>
      <c r="D33" s="169" t="s">
        <v>522</v>
      </c>
      <c r="E33" s="159" t="s">
        <v>228</v>
      </c>
      <c r="F33" s="160">
        <v>6</v>
      </c>
      <c r="G33" s="160">
        <v>185.06</v>
      </c>
      <c r="H33" s="161">
        <f t="shared" si="0"/>
        <v>1110.3600000000001</v>
      </c>
    </row>
    <row r="34" spans="2:8" ht="14.1" customHeight="1">
      <c r="B34" s="158"/>
      <c r="C34" s="159">
        <v>26</v>
      </c>
      <c r="D34" s="169" t="s">
        <v>523</v>
      </c>
      <c r="E34" s="159" t="s">
        <v>228</v>
      </c>
      <c r="F34" s="160">
        <v>6</v>
      </c>
      <c r="G34" s="160">
        <v>925.34</v>
      </c>
      <c r="H34" s="161">
        <f t="shared" si="0"/>
        <v>5552.04</v>
      </c>
    </row>
    <row r="35" spans="2:8" ht="14.1" customHeight="1">
      <c r="B35" s="158"/>
      <c r="C35" s="159">
        <v>27</v>
      </c>
      <c r="D35" s="169" t="s">
        <v>524</v>
      </c>
      <c r="E35" s="159" t="s">
        <v>228</v>
      </c>
      <c r="F35" s="160">
        <v>6</v>
      </c>
      <c r="G35" s="160">
        <v>292.20999999999998</v>
      </c>
      <c r="H35" s="161">
        <f t="shared" si="0"/>
        <v>1753.2599999999998</v>
      </c>
    </row>
    <row r="36" spans="2:8" ht="14.1" customHeight="1">
      <c r="B36" s="158"/>
      <c r="C36" s="159">
        <v>28</v>
      </c>
      <c r="D36" s="169" t="s">
        <v>525</v>
      </c>
      <c r="E36" s="159" t="s">
        <v>228</v>
      </c>
      <c r="F36" s="160">
        <v>6</v>
      </c>
      <c r="G36" s="160">
        <v>146.1</v>
      </c>
      <c r="H36" s="161">
        <f t="shared" si="0"/>
        <v>876.59999999999991</v>
      </c>
    </row>
    <row r="37" spans="2:8" ht="14.1" customHeight="1">
      <c r="B37" s="158"/>
      <c r="C37" s="159"/>
      <c r="D37" s="168" t="s">
        <v>526</v>
      </c>
      <c r="E37" s="159"/>
      <c r="F37" s="160"/>
      <c r="G37" s="160">
        <v>0</v>
      </c>
      <c r="H37" s="161">
        <f t="shared" si="0"/>
        <v>0</v>
      </c>
    </row>
    <row r="38" spans="2:8" ht="14.1" customHeight="1">
      <c r="B38" s="158"/>
      <c r="C38" s="159">
        <v>1</v>
      </c>
      <c r="D38" s="169" t="s">
        <v>527</v>
      </c>
      <c r="E38" s="159" t="s">
        <v>228</v>
      </c>
      <c r="F38" s="160">
        <v>1</v>
      </c>
      <c r="G38" s="160">
        <v>701.31</v>
      </c>
      <c r="H38" s="161">
        <f t="shared" si="0"/>
        <v>701.31</v>
      </c>
    </row>
    <row r="39" spans="2:8" ht="14.1" customHeight="1">
      <c r="B39" s="158"/>
      <c r="C39" s="159">
        <v>2</v>
      </c>
      <c r="D39" s="169" t="s">
        <v>528</v>
      </c>
      <c r="E39" s="159" t="s">
        <v>228</v>
      </c>
      <c r="F39" s="160">
        <v>1</v>
      </c>
      <c r="G39" s="160">
        <v>136.36000000000001</v>
      </c>
      <c r="H39" s="161">
        <f t="shared" si="0"/>
        <v>136.36000000000001</v>
      </c>
    </row>
    <row r="40" spans="2:8" ht="14.1" customHeight="1">
      <c r="B40" s="158"/>
      <c r="C40" s="159">
        <v>3</v>
      </c>
      <c r="D40" s="169" t="s">
        <v>529</v>
      </c>
      <c r="E40" s="159" t="s">
        <v>228</v>
      </c>
      <c r="F40" s="160">
        <v>2</v>
      </c>
      <c r="G40" s="160">
        <v>14.61</v>
      </c>
      <c r="H40" s="161">
        <f t="shared" si="0"/>
        <v>29.22</v>
      </c>
    </row>
    <row r="41" spans="2:8" ht="14.1" customHeight="1">
      <c r="B41" s="158"/>
      <c r="C41" s="159">
        <v>4</v>
      </c>
      <c r="D41" s="169" t="s">
        <v>530</v>
      </c>
      <c r="E41" s="159" t="s">
        <v>228</v>
      </c>
      <c r="F41" s="160">
        <v>2</v>
      </c>
      <c r="G41" s="160">
        <v>175.32</v>
      </c>
      <c r="H41" s="161">
        <f t="shared" si="0"/>
        <v>350.64</v>
      </c>
    </row>
    <row r="42" spans="2:8" ht="14.1" customHeight="1">
      <c r="B42" s="158"/>
      <c r="C42" s="159">
        <v>5</v>
      </c>
      <c r="D42" s="169" t="s">
        <v>531</v>
      </c>
      <c r="E42" s="159" t="s">
        <v>228</v>
      </c>
      <c r="F42" s="160">
        <v>1</v>
      </c>
      <c r="G42" s="160">
        <v>180.19</v>
      </c>
      <c r="H42" s="161">
        <f t="shared" si="0"/>
        <v>180.19</v>
      </c>
    </row>
    <row r="43" spans="2:8" ht="14.1" customHeight="1">
      <c r="B43" s="158"/>
      <c r="C43" s="159">
        <v>6</v>
      </c>
      <c r="D43" s="169" t="s">
        <v>532</v>
      </c>
      <c r="E43" s="159" t="s">
        <v>228</v>
      </c>
      <c r="F43" s="160">
        <v>20</v>
      </c>
      <c r="G43" s="160">
        <v>9.0500000000000007</v>
      </c>
      <c r="H43" s="161">
        <f t="shared" si="0"/>
        <v>181</v>
      </c>
    </row>
    <row r="44" spans="2:8" ht="14.1" customHeight="1">
      <c r="B44" s="158"/>
      <c r="C44" s="159">
        <v>7</v>
      </c>
      <c r="D44" s="169" t="s">
        <v>533</v>
      </c>
      <c r="E44" s="159" t="s">
        <v>228</v>
      </c>
      <c r="F44" s="160">
        <v>2</v>
      </c>
      <c r="G44" s="160">
        <v>204.55</v>
      </c>
      <c r="H44" s="161">
        <f t="shared" si="0"/>
        <v>409.1</v>
      </c>
    </row>
    <row r="45" spans="2:8" ht="14.1" customHeight="1">
      <c r="B45" s="158"/>
      <c r="C45" s="159">
        <v>8</v>
      </c>
      <c r="D45" s="169" t="s">
        <v>660</v>
      </c>
      <c r="E45" s="159" t="s">
        <v>228</v>
      </c>
      <c r="F45" s="160">
        <v>1</v>
      </c>
      <c r="G45" s="160">
        <v>76.94</v>
      </c>
      <c r="H45" s="161">
        <f t="shared" si="0"/>
        <v>76.94</v>
      </c>
    </row>
    <row r="46" spans="2:8" ht="14.1" customHeight="1">
      <c r="B46" s="158"/>
      <c r="C46" s="159">
        <v>9</v>
      </c>
      <c r="D46" s="169" t="s">
        <v>535</v>
      </c>
      <c r="E46" s="159" t="s">
        <v>228</v>
      </c>
      <c r="F46" s="160">
        <v>2</v>
      </c>
      <c r="G46" s="160">
        <v>14.9</v>
      </c>
      <c r="H46" s="161">
        <f t="shared" si="0"/>
        <v>29.8</v>
      </c>
    </row>
    <row r="47" spans="2:8" ht="14.1" customHeight="1">
      <c r="B47" s="158"/>
      <c r="C47" s="159">
        <v>10</v>
      </c>
      <c r="D47" s="169" t="s">
        <v>536</v>
      </c>
      <c r="E47" s="159" t="s">
        <v>228</v>
      </c>
      <c r="F47" s="160">
        <v>2</v>
      </c>
      <c r="G47" s="160">
        <v>25.81</v>
      </c>
      <c r="H47" s="161">
        <f t="shared" si="0"/>
        <v>51.62</v>
      </c>
    </row>
    <row r="48" spans="2:8" ht="14.1" customHeight="1">
      <c r="B48" s="158"/>
      <c r="C48" s="159">
        <v>11</v>
      </c>
      <c r="D48" s="169" t="s">
        <v>537</v>
      </c>
      <c r="E48" s="159" t="s">
        <v>228</v>
      </c>
      <c r="F48" s="160">
        <v>20</v>
      </c>
      <c r="G48" s="160">
        <v>2.71</v>
      </c>
      <c r="H48" s="161">
        <f t="shared" si="0"/>
        <v>54.2</v>
      </c>
    </row>
    <row r="49" spans="2:8" ht="14.1" customHeight="1">
      <c r="B49" s="158"/>
      <c r="C49" s="159">
        <v>12</v>
      </c>
      <c r="D49" s="169" t="s">
        <v>538</v>
      </c>
      <c r="E49" s="159" t="s">
        <v>228</v>
      </c>
      <c r="F49" s="160">
        <v>1</v>
      </c>
      <c r="G49" s="160">
        <v>0.31</v>
      </c>
      <c r="H49" s="161">
        <f t="shared" si="0"/>
        <v>0.31</v>
      </c>
    </row>
    <row r="50" spans="2:8" ht="14.1" customHeight="1">
      <c r="B50" s="158"/>
      <c r="C50" s="159">
        <v>13</v>
      </c>
      <c r="D50" s="169" t="s">
        <v>539</v>
      </c>
      <c r="E50" s="159" t="s">
        <v>228</v>
      </c>
      <c r="F50" s="160">
        <v>1</v>
      </c>
      <c r="G50" s="160">
        <v>126.62</v>
      </c>
      <c r="H50" s="161">
        <f t="shared" si="0"/>
        <v>126.62</v>
      </c>
    </row>
    <row r="51" spans="2:8" ht="14.1" customHeight="1">
      <c r="B51" s="158"/>
      <c r="C51" s="159">
        <v>14</v>
      </c>
      <c r="D51" s="169" t="s">
        <v>540</v>
      </c>
      <c r="E51" s="159" t="s">
        <v>228</v>
      </c>
      <c r="F51" s="160">
        <v>1</v>
      </c>
      <c r="G51" s="160">
        <v>146.1</v>
      </c>
      <c r="H51" s="161">
        <f t="shared" si="0"/>
        <v>146.1</v>
      </c>
    </row>
    <row r="52" spans="2:8" ht="14.1" customHeight="1">
      <c r="B52" s="158"/>
      <c r="C52" s="159"/>
      <c r="D52" s="168" t="s">
        <v>541</v>
      </c>
      <c r="E52" s="159"/>
      <c r="F52" s="160"/>
      <c r="G52" s="160">
        <v>0</v>
      </c>
      <c r="H52" s="161">
        <f t="shared" si="0"/>
        <v>0</v>
      </c>
    </row>
    <row r="53" spans="2:8" ht="14.1" customHeight="1">
      <c r="B53" s="158"/>
      <c r="C53" s="159">
        <v>1</v>
      </c>
      <c r="D53" s="169" t="s">
        <v>542</v>
      </c>
      <c r="E53" s="159" t="s">
        <v>228</v>
      </c>
      <c r="F53" s="160">
        <v>1</v>
      </c>
      <c r="G53" s="160">
        <v>834.76</v>
      </c>
      <c r="H53" s="161">
        <f t="shared" si="0"/>
        <v>834.76</v>
      </c>
    </row>
    <row r="54" spans="2:8" ht="14.1" customHeight="1">
      <c r="B54" s="158"/>
      <c r="C54" s="159">
        <v>2</v>
      </c>
      <c r="D54" s="169" t="s">
        <v>543</v>
      </c>
      <c r="E54" s="159" t="s">
        <v>228</v>
      </c>
      <c r="F54" s="160">
        <v>15</v>
      </c>
      <c r="G54" s="160">
        <v>74.02</v>
      </c>
      <c r="H54" s="161">
        <f t="shared" si="0"/>
        <v>1110.3</v>
      </c>
    </row>
    <row r="55" spans="2:8" ht="14.1" customHeight="1">
      <c r="B55" s="158"/>
      <c r="C55" s="159">
        <v>3</v>
      </c>
      <c r="D55" s="169" t="s">
        <v>544</v>
      </c>
      <c r="E55" s="159" t="s">
        <v>228</v>
      </c>
      <c r="F55" s="160">
        <v>42</v>
      </c>
      <c r="G55" s="160">
        <v>52.59</v>
      </c>
      <c r="H55" s="161">
        <f t="shared" si="0"/>
        <v>2208.7800000000002</v>
      </c>
    </row>
    <row r="56" spans="2:8" ht="14.1" customHeight="1">
      <c r="B56" s="158"/>
      <c r="C56" s="159">
        <v>4</v>
      </c>
      <c r="D56" s="169" t="s">
        <v>545</v>
      </c>
      <c r="E56" s="159" t="s">
        <v>228</v>
      </c>
      <c r="F56" s="160">
        <v>4</v>
      </c>
      <c r="G56" s="160">
        <v>87.02</v>
      </c>
      <c r="H56" s="161">
        <f t="shared" si="0"/>
        <v>348.08</v>
      </c>
    </row>
    <row r="57" spans="2:8" ht="14.1" customHeight="1">
      <c r="B57" s="158"/>
      <c r="C57" s="159">
        <v>5</v>
      </c>
      <c r="D57" s="169" t="s">
        <v>536</v>
      </c>
      <c r="E57" s="159" t="s">
        <v>228</v>
      </c>
      <c r="F57" s="160">
        <v>1</v>
      </c>
      <c r="G57" s="160">
        <v>25.81</v>
      </c>
      <c r="H57" s="161">
        <f t="shared" si="0"/>
        <v>25.81</v>
      </c>
    </row>
    <row r="58" spans="2:8" ht="14.1" customHeight="1">
      <c r="B58" s="158"/>
      <c r="C58" s="159">
        <v>6</v>
      </c>
      <c r="D58" s="169" t="s">
        <v>535</v>
      </c>
      <c r="E58" s="159" t="s">
        <v>228</v>
      </c>
      <c r="F58" s="160">
        <v>20</v>
      </c>
      <c r="G58" s="160">
        <v>14.9</v>
      </c>
      <c r="H58" s="161">
        <f t="shared" si="0"/>
        <v>298</v>
      </c>
    </row>
    <row r="59" spans="2:8" ht="14.1" customHeight="1">
      <c r="B59" s="158"/>
      <c r="C59" s="159">
        <v>7</v>
      </c>
      <c r="D59" s="169" t="s">
        <v>546</v>
      </c>
      <c r="E59" s="159" t="s">
        <v>234</v>
      </c>
      <c r="F59" s="160">
        <v>1.89</v>
      </c>
      <c r="G59" s="160">
        <v>657.48</v>
      </c>
      <c r="H59" s="161">
        <f t="shared" si="0"/>
        <v>1242.6371999999999</v>
      </c>
    </row>
    <row r="60" spans="2:8" ht="14.1" customHeight="1">
      <c r="B60" s="158"/>
      <c r="C60" s="159">
        <v>8</v>
      </c>
      <c r="D60" s="169" t="s">
        <v>537</v>
      </c>
      <c r="E60" s="159" t="s">
        <v>228</v>
      </c>
      <c r="F60" s="160">
        <v>102</v>
      </c>
      <c r="G60" s="160">
        <v>2.71</v>
      </c>
      <c r="H60" s="161">
        <f t="shared" si="0"/>
        <v>276.42</v>
      </c>
    </row>
    <row r="61" spans="2:8" ht="14.1" customHeight="1">
      <c r="B61" s="158"/>
      <c r="C61" s="159">
        <v>9</v>
      </c>
      <c r="D61" s="169" t="s">
        <v>547</v>
      </c>
      <c r="E61" s="159" t="s">
        <v>228</v>
      </c>
      <c r="F61" s="160">
        <v>85</v>
      </c>
      <c r="G61" s="160">
        <v>0.31</v>
      </c>
      <c r="H61" s="161">
        <f t="shared" si="0"/>
        <v>26.35</v>
      </c>
    </row>
    <row r="62" spans="2:8" ht="14.1" customHeight="1">
      <c r="B62" s="158"/>
      <c r="C62" s="159">
        <v>10</v>
      </c>
      <c r="D62" s="169" t="s">
        <v>548</v>
      </c>
      <c r="E62" s="159" t="s">
        <v>228</v>
      </c>
      <c r="F62" s="160">
        <v>97</v>
      </c>
      <c r="G62" s="160">
        <v>0.31</v>
      </c>
      <c r="H62" s="161">
        <f t="shared" si="0"/>
        <v>30.07</v>
      </c>
    </row>
    <row r="63" spans="2:8" ht="14.1" customHeight="1">
      <c r="B63" s="158"/>
      <c r="C63" s="159">
        <v>11</v>
      </c>
      <c r="D63" s="169" t="s">
        <v>549</v>
      </c>
      <c r="E63" s="159" t="s">
        <v>228</v>
      </c>
      <c r="F63" s="160">
        <v>61</v>
      </c>
      <c r="G63" s="160">
        <v>11.68</v>
      </c>
      <c r="H63" s="161">
        <f t="shared" si="0"/>
        <v>712.48</v>
      </c>
    </row>
    <row r="64" spans="2:8" ht="14.1" customHeight="1">
      <c r="B64" s="158"/>
      <c r="C64" s="159">
        <v>12</v>
      </c>
      <c r="D64" s="169" t="s">
        <v>550</v>
      </c>
      <c r="E64" s="159" t="s">
        <v>228</v>
      </c>
      <c r="F64" s="160">
        <v>1</v>
      </c>
      <c r="G64" s="160">
        <v>189.93</v>
      </c>
      <c r="H64" s="161">
        <f t="shared" si="0"/>
        <v>189.93</v>
      </c>
    </row>
    <row r="65" spans="2:8" ht="14.1" customHeight="1">
      <c r="B65" s="158"/>
      <c r="C65" s="159"/>
      <c r="D65" s="168" t="s">
        <v>551</v>
      </c>
      <c r="E65" s="159"/>
      <c r="F65" s="160"/>
      <c r="G65" s="160">
        <v>0</v>
      </c>
      <c r="H65" s="161">
        <f t="shared" si="0"/>
        <v>0</v>
      </c>
    </row>
    <row r="66" spans="2:8" ht="14.1" customHeight="1">
      <c r="B66" s="158"/>
      <c r="C66" s="159" t="s">
        <v>552</v>
      </c>
      <c r="D66" s="169" t="s">
        <v>553</v>
      </c>
      <c r="E66" s="159" t="s">
        <v>228</v>
      </c>
      <c r="F66" s="160">
        <v>1</v>
      </c>
      <c r="G66" s="160">
        <v>694.45</v>
      </c>
      <c r="H66" s="161">
        <f t="shared" si="0"/>
        <v>694.45</v>
      </c>
    </row>
    <row r="67" spans="2:8" ht="14.1" customHeight="1">
      <c r="B67" s="158"/>
      <c r="C67" s="159" t="s">
        <v>554</v>
      </c>
      <c r="D67" s="169" t="s">
        <v>555</v>
      </c>
      <c r="E67" s="159" t="s">
        <v>228</v>
      </c>
      <c r="F67" s="160">
        <v>1</v>
      </c>
      <c r="G67" s="160">
        <v>747.01</v>
      </c>
      <c r="H67" s="161">
        <f t="shared" si="0"/>
        <v>747.01</v>
      </c>
    </row>
    <row r="68" spans="2:8" ht="14.1" customHeight="1">
      <c r="B68" s="158"/>
      <c r="C68" s="159" t="s">
        <v>556</v>
      </c>
      <c r="D68" s="169" t="s">
        <v>557</v>
      </c>
      <c r="E68" s="159" t="s">
        <v>228</v>
      </c>
      <c r="F68" s="160">
        <v>4</v>
      </c>
      <c r="G68" s="160">
        <v>756.8</v>
      </c>
      <c r="H68" s="161">
        <f t="shared" si="0"/>
        <v>3027.2</v>
      </c>
    </row>
    <row r="69" spans="2:8" ht="14.1" customHeight="1">
      <c r="B69" s="158"/>
      <c r="C69" s="159" t="s">
        <v>558</v>
      </c>
      <c r="D69" s="169" t="s">
        <v>559</v>
      </c>
      <c r="E69" s="159" t="s">
        <v>228</v>
      </c>
      <c r="F69" s="160">
        <v>3</v>
      </c>
      <c r="G69" s="160">
        <v>923.6</v>
      </c>
      <c r="H69" s="161">
        <f t="shared" si="0"/>
        <v>2770.8</v>
      </c>
    </row>
    <row r="70" spans="2:8" ht="14.1" customHeight="1">
      <c r="B70" s="158"/>
      <c r="C70" s="159" t="s">
        <v>560</v>
      </c>
      <c r="D70" s="169" t="s">
        <v>661</v>
      </c>
      <c r="E70" s="159" t="s">
        <v>228</v>
      </c>
      <c r="F70" s="160">
        <v>1</v>
      </c>
      <c r="G70" s="160">
        <v>536.95000000000005</v>
      </c>
      <c r="H70" s="161">
        <f t="shared" si="0"/>
        <v>536.95000000000005</v>
      </c>
    </row>
    <row r="71" spans="2:8" ht="14.1" customHeight="1">
      <c r="B71" s="158"/>
      <c r="C71" s="159" t="s">
        <v>562</v>
      </c>
      <c r="D71" s="169" t="s">
        <v>662</v>
      </c>
      <c r="E71" s="159" t="s">
        <v>228</v>
      </c>
      <c r="F71" s="160">
        <v>1</v>
      </c>
      <c r="G71" s="160">
        <v>1088.7</v>
      </c>
      <c r="H71" s="161">
        <f t="shared" ref="H71:H131" si="1">F71*G71</f>
        <v>1088.7</v>
      </c>
    </row>
    <row r="72" spans="2:8" ht="14.1" customHeight="1">
      <c r="B72" s="158"/>
      <c r="C72" s="188" t="s">
        <v>564</v>
      </c>
      <c r="D72" s="189" t="s">
        <v>663</v>
      </c>
      <c r="E72" s="188" t="s">
        <v>228</v>
      </c>
      <c r="F72" s="190">
        <v>1</v>
      </c>
      <c r="G72" s="190">
        <v>1786.43</v>
      </c>
      <c r="H72" s="161">
        <f t="shared" si="1"/>
        <v>1786.43</v>
      </c>
    </row>
    <row r="73" spans="2:8" ht="14.1" customHeight="1">
      <c r="B73" s="158"/>
      <c r="C73" s="159" t="s">
        <v>566</v>
      </c>
      <c r="D73" s="169" t="s">
        <v>664</v>
      </c>
      <c r="E73" s="159" t="s">
        <v>228</v>
      </c>
      <c r="F73" s="160">
        <v>1</v>
      </c>
      <c r="G73" s="160">
        <v>1863.22</v>
      </c>
      <c r="H73" s="161">
        <f t="shared" si="1"/>
        <v>1863.22</v>
      </c>
    </row>
    <row r="74" spans="2:8" ht="14.1" customHeight="1">
      <c r="B74" s="158"/>
      <c r="C74" s="159" t="s">
        <v>568</v>
      </c>
      <c r="D74" s="169" t="s">
        <v>569</v>
      </c>
      <c r="E74" s="159" t="s">
        <v>228</v>
      </c>
      <c r="F74" s="160">
        <v>1</v>
      </c>
      <c r="G74" s="160">
        <v>183.92</v>
      </c>
      <c r="H74" s="161">
        <f t="shared" si="1"/>
        <v>183.92</v>
      </c>
    </row>
    <row r="75" spans="2:8" ht="14.1" customHeight="1">
      <c r="B75" s="158"/>
      <c r="C75" s="159" t="s">
        <v>570</v>
      </c>
      <c r="D75" s="169" t="s">
        <v>571</v>
      </c>
      <c r="E75" s="159" t="s">
        <v>228</v>
      </c>
      <c r="F75" s="160">
        <v>4</v>
      </c>
      <c r="G75" s="160">
        <v>59.98</v>
      </c>
      <c r="H75" s="161">
        <f t="shared" si="1"/>
        <v>239.92</v>
      </c>
    </row>
    <row r="76" spans="2:8" ht="14.1" customHeight="1">
      <c r="B76" s="158"/>
      <c r="C76" s="159" t="s">
        <v>572</v>
      </c>
      <c r="D76" s="169" t="s">
        <v>665</v>
      </c>
      <c r="E76" s="159" t="s">
        <v>228</v>
      </c>
      <c r="F76" s="160">
        <v>1</v>
      </c>
      <c r="G76" s="160">
        <v>29.63</v>
      </c>
      <c r="H76" s="161">
        <f t="shared" si="1"/>
        <v>29.63</v>
      </c>
    </row>
    <row r="77" spans="2:8">
      <c r="B77" s="158"/>
      <c r="C77" s="159"/>
      <c r="D77" s="169" t="s">
        <v>574</v>
      </c>
      <c r="E77" s="159"/>
      <c r="F77" s="160"/>
      <c r="G77" s="160">
        <v>0</v>
      </c>
      <c r="H77" s="161">
        <f t="shared" si="1"/>
        <v>0</v>
      </c>
    </row>
    <row r="78" spans="2:8">
      <c r="B78" s="158"/>
      <c r="C78" s="159" t="s">
        <v>575</v>
      </c>
      <c r="D78" s="169" t="s">
        <v>576</v>
      </c>
      <c r="E78" s="159" t="s">
        <v>228</v>
      </c>
      <c r="F78" s="160">
        <v>1</v>
      </c>
      <c r="G78" s="160">
        <v>1640.05</v>
      </c>
      <c r="H78" s="161">
        <f t="shared" si="1"/>
        <v>1640.05</v>
      </c>
    </row>
    <row r="79" spans="2:8" ht="14.1" customHeight="1">
      <c r="B79" s="158"/>
      <c r="C79" s="188" t="s">
        <v>577</v>
      </c>
      <c r="D79" s="189" t="s">
        <v>559</v>
      </c>
      <c r="E79" s="188" t="s">
        <v>228</v>
      </c>
      <c r="F79" s="190">
        <v>3</v>
      </c>
      <c r="G79" s="190">
        <v>873.19</v>
      </c>
      <c r="H79" s="161">
        <f t="shared" si="1"/>
        <v>2619.5700000000002</v>
      </c>
    </row>
    <row r="80" spans="2:8" ht="14.1" customHeight="1">
      <c r="B80" s="158"/>
      <c r="C80" s="159" t="s">
        <v>578</v>
      </c>
      <c r="D80" s="169" t="s">
        <v>579</v>
      </c>
      <c r="E80" s="159" t="s">
        <v>228</v>
      </c>
      <c r="F80" s="160">
        <v>3</v>
      </c>
      <c r="G80" s="160">
        <v>166.99</v>
      </c>
      <c r="H80" s="161">
        <f t="shared" si="1"/>
        <v>500.97</v>
      </c>
    </row>
    <row r="81" spans="2:8" ht="14.1" customHeight="1">
      <c r="B81" s="158"/>
      <c r="C81" s="159" t="s">
        <v>580</v>
      </c>
      <c r="D81" s="169" t="s">
        <v>581</v>
      </c>
      <c r="E81" s="159" t="s">
        <v>228</v>
      </c>
      <c r="F81" s="160">
        <v>1</v>
      </c>
      <c r="G81" s="160">
        <v>337.75</v>
      </c>
      <c r="H81" s="161">
        <f t="shared" si="1"/>
        <v>337.75</v>
      </c>
    </row>
    <row r="82" spans="2:8" ht="14.1" customHeight="1">
      <c r="B82" s="158"/>
      <c r="C82" s="188" t="s">
        <v>582</v>
      </c>
      <c r="D82" s="189" t="s">
        <v>553</v>
      </c>
      <c r="E82" s="188" t="s">
        <v>228</v>
      </c>
      <c r="F82" s="190">
        <v>1</v>
      </c>
      <c r="G82" s="190">
        <v>667.76</v>
      </c>
      <c r="H82" s="161">
        <f t="shared" si="1"/>
        <v>667.76</v>
      </c>
    </row>
    <row r="83" spans="2:8" ht="14.1" customHeight="1">
      <c r="B83" s="158"/>
      <c r="C83" s="159" t="s">
        <v>583</v>
      </c>
      <c r="D83" s="169" t="s">
        <v>662</v>
      </c>
      <c r="E83" s="159" t="s">
        <v>228</v>
      </c>
      <c r="F83" s="160">
        <v>1</v>
      </c>
      <c r="G83" s="160">
        <v>1110.3</v>
      </c>
      <c r="H83" s="161">
        <f t="shared" si="1"/>
        <v>1110.3</v>
      </c>
    </row>
    <row r="84" spans="2:8" ht="14.1" customHeight="1">
      <c r="B84" s="158"/>
      <c r="C84" s="159" t="s">
        <v>585</v>
      </c>
      <c r="D84" s="169" t="s">
        <v>586</v>
      </c>
      <c r="E84" s="159" t="s">
        <v>228</v>
      </c>
      <c r="F84" s="160">
        <v>4</v>
      </c>
      <c r="G84" s="160">
        <v>2152.4899999999998</v>
      </c>
      <c r="H84" s="161">
        <f t="shared" si="1"/>
        <v>8609.9599999999991</v>
      </c>
    </row>
    <row r="85" spans="2:8" ht="14.1" customHeight="1">
      <c r="B85" s="158"/>
      <c r="C85" s="159" t="s">
        <v>587</v>
      </c>
      <c r="D85" s="169" t="s">
        <v>588</v>
      </c>
      <c r="E85" s="159" t="s">
        <v>228</v>
      </c>
      <c r="F85" s="160">
        <v>2</v>
      </c>
      <c r="G85" s="160">
        <v>1077.3399999999999</v>
      </c>
      <c r="H85" s="161">
        <f t="shared" si="1"/>
        <v>2154.6799999999998</v>
      </c>
    </row>
    <row r="86" spans="2:8" ht="14.1" customHeight="1">
      <c r="B86" s="158"/>
      <c r="C86" s="159" t="s">
        <v>589</v>
      </c>
      <c r="D86" s="169" t="s">
        <v>590</v>
      </c>
      <c r="E86" s="159" t="s">
        <v>228</v>
      </c>
      <c r="F86" s="160">
        <v>2</v>
      </c>
      <c r="G86" s="160">
        <v>1695.22</v>
      </c>
      <c r="H86" s="161">
        <f t="shared" si="1"/>
        <v>3390.44</v>
      </c>
    </row>
    <row r="87" spans="2:8" ht="14.1" customHeight="1">
      <c r="B87" s="158"/>
      <c r="C87" s="159" t="s">
        <v>591</v>
      </c>
      <c r="D87" s="169" t="s">
        <v>565</v>
      </c>
      <c r="E87" s="159" t="s">
        <v>228</v>
      </c>
      <c r="F87" s="160">
        <v>1</v>
      </c>
      <c r="G87" s="160">
        <v>2710.43</v>
      </c>
      <c r="H87" s="161">
        <f t="shared" si="1"/>
        <v>2710.43</v>
      </c>
    </row>
    <row r="88" spans="2:8">
      <c r="B88" s="158"/>
      <c r="C88" s="159" t="s">
        <v>592</v>
      </c>
      <c r="D88" s="169" t="s">
        <v>666</v>
      </c>
      <c r="E88" s="159" t="s">
        <v>228</v>
      </c>
      <c r="F88" s="160">
        <v>1</v>
      </c>
      <c r="G88" s="160">
        <v>2260.42</v>
      </c>
      <c r="H88" s="161">
        <f t="shared" si="1"/>
        <v>2260.42</v>
      </c>
    </row>
    <row r="89" spans="2:8">
      <c r="B89" s="158"/>
      <c r="C89" s="159" t="s">
        <v>593</v>
      </c>
      <c r="D89" s="169" t="s">
        <v>569</v>
      </c>
      <c r="E89" s="159" t="s">
        <v>228</v>
      </c>
      <c r="F89" s="160">
        <v>1</v>
      </c>
      <c r="G89" s="160">
        <v>153.26</v>
      </c>
      <c r="H89" s="161">
        <f t="shared" si="1"/>
        <v>153.26</v>
      </c>
    </row>
    <row r="90" spans="2:8">
      <c r="B90" s="158"/>
      <c r="C90" s="159" t="s">
        <v>594</v>
      </c>
      <c r="D90" s="169" t="s">
        <v>595</v>
      </c>
      <c r="E90" s="159" t="s">
        <v>228</v>
      </c>
      <c r="F90" s="160">
        <v>1</v>
      </c>
      <c r="G90" s="160">
        <v>376.46</v>
      </c>
      <c r="H90" s="161">
        <f t="shared" si="1"/>
        <v>376.46</v>
      </c>
    </row>
    <row r="91" spans="2:8" ht="14.1" customHeight="1">
      <c r="B91" s="158"/>
      <c r="C91" s="159" t="s">
        <v>596</v>
      </c>
      <c r="D91" s="169" t="s">
        <v>597</v>
      </c>
      <c r="E91" s="159" t="s">
        <v>228</v>
      </c>
      <c r="F91" s="160">
        <v>6</v>
      </c>
      <c r="G91" s="160">
        <v>72.17</v>
      </c>
      <c r="H91" s="161">
        <f t="shared" si="1"/>
        <v>433.02</v>
      </c>
    </row>
    <row r="92" spans="2:8" ht="14.1" customHeight="1">
      <c r="B92" s="158"/>
      <c r="C92" s="159" t="s">
        <v>598</v>
      </c>
      <c r="D92" s="169" t="s">
        <v>573</v>
      </c>
      <c r="E92" s="159" t="s">
        <v>228</v>
      </c>
      <c r="F92" s="160">
        <v>1</v>
      </c>
      <c r="G92" s="160">
        <v>213.4</v>
      </c>
      <c r="H92" s="161">
        <f t="shared" si="1"/>
        <v>213.4</v>
      </c>
    </row>
    <row r="93" spans="2:8" ht="14.1" customHeight="1">
      <c r="B93" s="158"/>
      <c r="C93" s="159"/>
      <c r="D93" s="168" t="s">
        <v>599</v>
      </c>
      <c r="E93" s="159"/>
      <c r="F93" s="160"/>
      <c r="G93" s="160"/>
      <c r="H93" s="161"/>
    </row>
    <row r="94" spans="2:8" ht="14.1" customHeight="1">
      <c r="B94" s="158"/>
      <c r="C94" s="159" t="s">
        <v>600</v>
      </c>
      <c r="D94" s="169" t="s">
        <v>601</v>
      </c>
      <c r="E94" s="159" t="s">
        <v>228</v>
      </c>
      <c r="F94" s="160">
        <v>1</v>
      </c>
      <c r="G94" s="160">
        <v>831.01</v>
      </c>
      <c r="H94" s="161">
        <f t="shared" si="1"/>
        <v>831.01</v>
      </c>
    </row>
    <row r="95" spans="2:8" ht="14.1" customHeight="1">
      <c r="B95" s="158"/>
      <c r="C95" s="159" t="s">
        <v>602</v>
      </c>
      <c r="D95" s="169" t="s">
        <v>603</v>
      </c>
      <c r="E95" s="159" t="s">
        <v>228</v>
      </c>
      <c r="F95" s="160">
        <v>2</v>
      </c>
      <c r="G95" s="160">
        <v>65.27</v>
      </c>
      <c r="H95" s="161">
        <f t="shared" si="1"/>
        <v>130.54</v>
      </c>
    </row>
    <row r="96" spans="2:8" ht="14.1" customHeight="1">
      <c r="B96" s="158"/>
      <c r="C96" s="159" t="s">
        <v>604</v>
      </c>
      <c r="D96" s="169" t="s">
        <v>559</v>
      </c>
      <c r="E96" s="159" t="s">
        <v>228</v>
      </c>
      <c r="F96" s="160">
        <v>1</v>
      </c>
      <c r="G96" s="160">
        <v>923.6</v>
      </c>
      <c r="H96" s="161">
        <f t="shared" si="1"/>
        <v>923.6</v>
      </c>
    </row>
    <row r="97" spans="2:8" ht="14.1" customHeight="1">
      <c r="B97" s="158"/>
      <c r="C97" s="159" t="s">
        <v>605</v>
      </c>
      <c r="D97" s="169" t="s">
        <v>667</v>
      </c>
      <c r="E97" s="159" t="s">
        <v>228</v>
      </c>
      <c r="F97" s="160">
        <v>1</v>
      </c>
      <c r="G97" s="160">
        <v>1088.7</v>
      </c>
      <c r="H97" s="161">
        <f t="shared" si="1"/>
        <v>1088.7</v>
      </c>
    </row>
    <row r="98" spans="2:8" ht="14.1" customHeight="1">
      <c r="B98" s="158"/>
      <c r="C98" s="188" t="s">
        <v>606</v>
      </c>
      <c r="D98" s="189" t="s">
        <v>663</v>
      </c>
      <c r="E98" s="188" t="s">
        <v>228</v>
      </c>
      <c r="F98" s="190">
        <v>1</v>
      </c>
      <c r="G98" s="190">
        <v>1786.43</v>
      </c>
      <c r="H98" s="161">
        <f t="shared" si="1"/>
        <v>1786.43</v>
      </c>
    </row>
    <row r="99" spans="2:8" ht="14.1" customHeight="1">
      <c r="B99" s="158"/>
      <c r="C99" s="159" t="s">
        <v>607</v>
      </c>
      <c r="D99" s="169" t="s">
        <v>664</v>
      </c>
      <c r="E99" s="159" t="s">
        <v>228</v>
      </c>
      <c r="F99" s="160">
        <v>1</v>
      </c>
      <c r="G99" s="160">
        <v>1527.22</v>
      </c>
      <c r="H99" s="161">
        <f t="shared" si="1"/>
        <v>1527.22</v>
      </c>
    </row>
    <row r="100" spans="2:8" ht="14.1" customHeight="1">
      <c r="B100" s="158"/>
      <c r="C100" s="159" t="s">
        <v>609</v>
      </c>
      <c r="D100" s="169" t="s">
        <v>610</v>
      </c>
      <c r="E100" s="159" t="s">
        <v>228</v>
      </c>
      <c r="F100" s="160">
        <v>2</v>
      </c>
      <c r="G100" s="160">
        <v>24.85</v>
      </c>
      <c r="H100" s="161">
        <f t="shared" si="1"/>
        <v>49.7</v>
      </c>
    </row>
    <row r="101" spans="2:8" ht="14.1" customHeight="1">
      <c r="B101" s="158"/>
      <c r="C101" s="159"/>
      <c r="D101" s="168" t="s">
        <v>611</v>
      </c>
      <c r="E101" s="159"/>
      <c r="F101" s="160"/>
      <c r="G101" s="160">
        <v>0</v>
      </c>
      <c r="H101" s="161">
        <f t="shared" si="1"/>
        <v>0</v>
      </c>
    </row>
    <row r="102" spans="2:8" ht="14.1" customHeight="1">
      <c r="B102" s="158"/>
      <c r="C102" s="159" t="s">
        <v>612</v>
      </c>
      <c r="D102" s="169" t="s">
        <v>613</v>
      </c>
      <c r="E102" s="159" t="s">
        <v>228</v>
      </c>
      <c r="F102" s="160">
        <v>1</v>
      </c>
      <c r="G102" s="160">
        <v>2218.4499999999998</v>
      </c>
      <c r="H102" s="161">
        <f t="shared" si="1"/>
        <v>2218.4499999999998</v>
      </c>
    </row>
    <row r="103" spans="2:8" ht="14.1" customHeight="1">
      <c r="B103" s="158"/>
      <c r="C103" s="159" t="s">
        <v>614</v>
      </c>
      <c r="D103" s="169" t="s">
        <v>601</v>
      </c>
      <c r="E103" s="159" t="s">
        <v>228</v>
      </c>
      <c r="F103" s="160">
        <v>1</v>
      </c>
      <c r="G103" s="160">
        <v>831.01</v>
      </c>
      <c r="H103" s="161">
        <f t="shared" si="1"/>
        <v>831.01</v>
      </c>
    </row>
    <row r="104" spans="2:8" ht="14.1" customHeight="1">
      <c r="B104" s="158"/>
      <c r="C104" s="159" t="s">
        <v>615</v>
      </c>
      <c r="D104" s="169" t="s">
        <v>603</v>
      </c>
      <c r="E104" s="159" t="s">
        <v>228</v>
      </c>
      <c r="F104" s="160">
        <v>2</v>
      </c>
      <c r="G104" s="160">
        <v>65.27</v>
      </c>
      <c r="H104" s="161">
        <f t="shared" si="1"/>
        <v>130.54</v>
      </c>
    </row>
    <row r="105" spans="2:8" ht="14.1" customHeight="1">
      <c r="B105" s="158"/>
      <c r="C105" s="159" t="s">
        <v>616</v>
      </c>
      <c r="D105" s="169" t="s">
        <v>617</v>
      </c>
      <c r="E105" s="159" t="s">
        <v>228</v>
      </c>
      <c r="F105" s="160">
        <v>3</v>
      </c>
      <c r="G105" s="160">
        <v>923.6</v>
      </c>
      <c r="H105" s="161">
        <f t="shared" si="1"/>
        <v>2770.8</v>
      </c>
    </row>
    <row r="106" spans="2:8" ht="14.1" customHeight="1">
      <c r="B106" s="158"/>
      <c r="C106" s="159" t="s">
        <v>618</v>
      </c>
      <c r="D106" s="169" t="s">
        <v>619</v>
      </c>
      <c r="E106" s="159" t="s">
        <v>228</v>
      </c>
      <c r="F106" s="160">
        <v>1</v>
      </c>
      <c r="G106" s="160">
        <v>860.95</v>
      </c>
      <c r="H106" s="161">
        <f t="shared" si="1"/>
        <v>860.95</v>
      </c>
    </row>
    <row r="107" spans="2:8" ht="14.1" customHeight="1">
      <c r="B107" s="158"/>
      <c r="C107" s="159" t="s">
        <v>620</v>
      </c>
      <c r="D107" s="169" t="s">
        <v>667</v>
      </c>
      <c r="E107" s="159" t="s">
        <v>228</v>
      </c>
      <c r="F107" s="160">
        <v>1</v>
      </c>
      <c r="G107" s="160">
        <v>1088.7</v>
      </c>
      <c r="H107" s="161">
        <f t="shared" si="1"/>
        <v>1088.7</v>
      </c>
    </row>
    <row r="108" spans="2:8" ht="14.1" customHeight="1">
      <c r="B108" s="158"/>
      <c r="C108" s="188" t="s">
        <v>621</v>
      </c>
      <c r="D108" s="189" t="s">
        <v>663</v>
      </c>
      <c r="E108" s="188" t="s">
        <v>228</v>
      </c>
      <c r="F108" s="190">
        <v>1</v>
      </c>
      <c r="G108" s="190">
        <v>1786.43</v>
      </c>
      <c r="H108" s="161">
        <f t="shared" si="1"/>
        <v>1786.43</v>
      </c>
    </row>
    <row r="109" spans="2:8" ht="14.1" customHeight="1">
      <c r="B109" s="158"/>
      <c r="C109" s="159" t="s">
        <v>622</v>
      </c>
      <c r="D109" s="169" t="s">
        <v>664</v>
      </c>
      <c r="E109" s="159" t="s">
        <v>228</v>
      </c>
      <c r="F109" s="160">
        <v>1</v>
      </c>
      <c r="G109" s="160">
        <v>1527.22</v>
      </c>
      <c r="H109" s="161">
        <f t="shared" si="1"/>
        <v>1527.22</v>
      </c>
    </row>
    <row r="110" spans="2:8" ht="14.1" customHeight="1">
      <c r="B110" s="158"/>
      <c r="C110" s="159" t="s">
        <v>623</v>
      </c>
      <c r="D110" s="169" t="s">
        <v>610</v>
      </c>
      <c r="E110" s="159" t="s">
        <v>228</v>
      </c>
      <c r="F110" s="160">
        <v>2</v>
      </c>
      <c r="G110" s="160">
        <v>24.85</v>
      </c>
      <c r="H110" s="161">
        <f t="shared" si="1"/>
        <v>49.7</v>
      </c>
    </row>
    <row r="111" spans="2:8" ht="14.1" customHeight="1">
      <c r="B111" s="158"/>
      <c r="C111" s="159" t="s">
        <v>624</v>
      </c>
      <c r="D111" s="169" t="s">
        <v>625</v>
      </c>
      <c r="E111" s="159" t="s">
        <v>228</v>
      </c>
      <c r="F111" s="160">
        <v>3</v>
      </c>
      <c r="G111" s="160">
        <v>14.08</v>
      </c>
      <c r="H111" s="161">
        <f t="shared" si="1"/>
        <v>42.24</v>
      </c>
    </row>
    <row r="112" spans="2:8" ht="14.1" customHeight="1">
      <c r="B112" s="158"/>
      <c r="C112" s="159"/>
      <c r="D112" s="168" t="s">
        <v>626</v>
      </c>
      <c r="E112" s="159"/>
      <c r="F112" s="160"/>
      <c r="G112" s="160">
        <v>0</v>
      </c>
      <c r="H112" s="161">
        <f t="shared" si="1"/>
        <v>0</v>
      </c>
    </row>
    <row r="113" spans="2:8" ht="14.1" customHeight="1">
      <c r="B113" s="158"/>
      <c r="C113" s="159" t="s">
        <v>627</v>
      </c>
      <c r="D113" s="169" t="s">
        <v>628</v>
      </c>
      <c r="E113" s="159" t="s">
        <v>228</v>
      </c>
      <c r="F113" s="160">
        <v>1</v>
      </c>
      <c r="G113" s="160">
        <v>1630.45</v>
      </c>
      <c r="H113" s="161">
        <f t="shared" si="1"/>
        <v>1630.45</v>
      </c>
    </row>
    <row r="114" spans="2:8" ht="14.1" customHeight="1">
      <c r="B114" s="158"/>
      <c r="C114" s="159" t="s">
        <v>629</v>
      </c>
      <c r="D114" s="169" t="s">
        <v>630</v>
      </c>
      <c r="E114" s="159" t="s">
        <v>228</v>
      </c>
      <c r="F114" s="160">
        <v>1</v>
      </c>
      <c r="G114" s="160">
        <v>130.63</v>
      </c>
      <c r="H114" s="161">
        <f t="shared" si="1"/>
        <v>130.63</v>
      </c>
    </row>
    <row r="115" spans="2:8" ht="14.1" customHeight="1">
      <c r="B115" s="158"/>
      <c r="C115" s="159" t="s">
        <v>631</v>
      </c>
      <c r="D115" s="169" t="s">
        <v>632</v>
      </c>
      <c r="E115" s="159" t="s">
        <v>228</v>
      </c>
      <c r="F115" s="160">
        <v>2</v>
      </c>
      <c r="G115" s="160">
        <v>1335.01</v>
      </c>
      <c r="H115" s="161">
        <f t="shared" si="1"/>
        <v>2670.02</v>
      </c>
    </row>
    <row r="116" spans="2:8" ht="14.1" customHeight="1">
      <c r="B116" s="158"/>
      <c r="C116" s="159" t="s">
        <v>633</v>
      </c>
      <c r="D116" s="169" t="s">
        <v>634</v>
      </c>
      <c r="E116" s="159" t="s">
        <v>228</v>
      </c>
      <c r="F116" s="160">
        <v>1</v>
      </c>
      <c r="G116" s="160">
        <v>1083.01</v>
      </c>
      <c r="H116" s="161">
        <f t="shared" si="1"/>
        <v>1083.01</v>
      </c>
    </row>
    <row r="117" spans="2:8" ht="14.1" customHeight="1">
      <c r="B117" s="158"/>
      <c r="C117" s="159" t="s">
        <v>635</v>
      </c>
      <c r="D117" s="169" t="s">
        <v>636</v>
      </c>
      <c r="E117" s="159" t="s">
        <v>228</v>
      </c>
      <c r="F117" s="160">
        <v>1</v>
      </c>
      <c r="G117" s="160">
        <v>582.61</v>
      </c>
      <c r="H117" s="161">
        <f t="shared" si="1"/>
        <v>582.61</v>
      </c>
    </row>
    <row r="118" spans="2:8" ht="14.1" customHeight="1">
      <c r="B118" s="158"/>
      <c r="C118" s="159" t="s">
        <v>637</v>
      </c>
      <c r="D118" s="169" t="s">
        <v>579</v>
      </c>
      <c r="E118" s="159" t="s">
        <v>228</v>
      </c>
      <c r="F118" s="160">
        <v>1</v>
      </c>
      <c r="G118" s="160">
        <v>166.99</v>
      </c>
      <c r="H118" s="161">
        <f t="shared" si="1"/>
        <v>166.99</v>
      </c>
    </row>
    <row r="119" spans="2:8" ht="14.1" customHeight="1">
      <c r="B119" s="158"/>
      <c r="C119" s="159" t="s">
        <v>638</v>
      </c>
      <c r="D119" s="169" t="s">
        <v>639</v>
      </c>
      <c r="E119" s="159" t="s">
        <v>228</v>
      </c>
      <c r="F119" s="160">
        <v>1</v>
      </c>
      <c r="G119" s="160">
        <v>274.99</v>
      </c>
      <c r="H119" s="161">
        <f t="shared" si="1"/>
        <v>274.99</v>
      </c>
    </row>
    <row r="120" spans="2:8" ht="14.1" customHeight="1">
      <c r="B120" s="158"/>
      <c r="C120" s="159" t="s">
        <v>640</v>
      </c>
      <c r="D120" s="169" t="s">
        <v>581</v>
      </c>
      <c r="E120" s="159" t="s">
        <v>228</v>
      </c>
      <c r="F120" s="160">
        <v>3</v>
      </c>
      <c r="G120" s="160">
        <v>337.75</v>
      </c>
      <c r="H120" s="161">
        <f t="shared" si="1"/>
        <v>1013.25</v>
      </c>
    </row>
    <row r="121" spans="2:8" ht="14.1" customHeight="1">
      <c r="B121" s="158"/>
      <c r="C121" s="159" t="s">
        <v>641</v>
      </c>
      <c r="D121" s="169" t="s">
        <v>668</v>
      </c>
      <c r="E121" s="159" t="s">
        <v>228</v>
      </c>
      <c r="F121" s="160">
        <v>6</v>
      </c>
      <c r="G121" s="160">
        <v>286.14999999999998</v>
      </c>
      <c r="H121" s="161">
        <f t="shared" si="1"/>
        <v>1716.8999999999999</v>
      </c>
    </row>
    <row r="122" spans="2:8" ht="14.1" customHeight="1">
      <c r="B122" s="158"/>
      <c r="C122" s="159" t="s">
        <v>643</v>
      </c>
      <c r="D122" s="169" t="s">
        <v>642</v>
      </c>
      <c r="E122" s="159" t="s">
        <v>228</v>
      </c>
      <c r="F122" s="160">
        <v>1</v>
      </c>
      <c r="G122" s="160">
        <v>286.14999999999998</v>
      </c>
      <c r="H122" s="161">
        <f t="shared" si="1"/>
        <v>286.14999999999998</v>
      </c>
    </row>
    <row r="123" spans="2:8" ht="14.1" customHeight="1">
      <c r="B123" s="158"/>
      <c r="C123" s="159" t="s">
        <v>644</v>
      </c>
      <c r="D123" s="169" t="s">
        <v>662</v>
      </c>
      <c r="E123" s="159" t="s">
        <v>228</v>
      </c>
      <c r="F123" s="160">
        <v>1</v>
      </c>
      <c r="G123" s="160">
        <v>1401.9</v>
      </c>
      <c r="H123" s="161">
        <f t="shared" si="1"/>
        <v>1401.9</v>
      </c>
    </row>
    <row r="124" spans="2:8" ht="14.1" customHeight="1">
      <c r="B124" s="158"/>
      <c r="C124" s="159" t="s">
        <v>646</v>
      </c>
      <c r="D124" s="169" t="s">
        <v>603</v>
      </c>
      <c r="E124" s="159" t="s">
        <v>228</v>
      </c>
      <c r="F124" s="160">
        <v>60</v>
      </c>
      <c r="G124" s="160">
        <v>54.39</v>
      </c>
      <c r="H124" s="161">
        <f t="shared" si="1"/>
        <v>3263.4</v>
      </c>
    </row>
    <row r="125" spans="2:8" ht="14.1" customHeight="1">
      <c r="B125" s="158"/>
      <c r="C125" s="159" t="s">
        <v>647</v>
      </c>
      <c r="D125" s="169" t="s">
        <v>648</v>
      </c>
      <c r="E125" s="159" t="s">
        <v>228</v>
      </c>
      <c r="F125" s="160">
        <v>10</v>
      </c>
      <c r="G125" s="160">
        <v>38.74</v>
      </c>
      <c r="H125" s="161">
        <f t="shared" si="1"/>
        <v>387.40000000000003</v>
      </c>
    </row>
    <row r="126" spans="2:8" ht="14.1" customHeight="1">
      <c r="B126" s="158"/>
      <c r="C126" s="159" t="s">
        <v>649</v>
      </c>
      <c r="D126" s="169" t="s">
        <v>650</v>
      </c>
      <c r="E126" s="159" t="s">
        <v>228</v>
      </c>
      <c r="F126" s="160">
        <v>8</v>
      </c>
      <c r="G126" s="160">
        <v>148.41999999999999</v>
      </c>
      <c r="H126" s="161">
        <f t="shared" si="1"/>
        <v>1187.3599999999999</v>
      </c>
    </row>
    <row r="127" spans="2:8" ht="14.1" customHeight="1">
      <c r="B127" s="158"/>
      <c r="C127" s="159" t="s">
        <v>651</v>
      </c>
      <c r="D127" s="169" t="s">
        <v>652</v>
      </c>
      <c r="E127" s="159" t="s">
        <v>228</v>
      </c>
      <c r="F127" s="160">
        <v>7</v>
      </c>
      <c r="G127" s="160">
        <v>249.2</v>
      </c>
      <c r="H127" s="161">
        <f t="shared" si="1"/>
        <v>1744.3999999999999</v>
      </c>
    </row>
    <row r="128" spans="2:8" ht="14.1" customHeight="1">
      <c r="B128" s="158"/>
      <c r="C128" s="159" t="s">
        <v>653</v>
      </c>
      <c r="D128" s="169" t="s">
        <v>654</v>
      </c>
      <c r="E128" s="159" t="s">
        <v>228</v>
      </c>
      <c r="F128" s="160">
        <v>15</v>
      </c>
      <c r="G128" s="160">
        <v>53.15</v>
      </c>
      <c r="H128" s="161">
        <f t="shared" si="1"/>
        <v>797.25</v>
      </c>
    </row>
    <row r="129" spans="2:8" ht="14.1" customHeight="1">
      <c r="B129" s="158"/>
      <c r="C129" s="159" t="s">
        <v>655</v>
      </c>
      <c r="D129" s="169" t="s">
        <v>669</v>
      </c>
      <c r="E129" s="159" t="s">
        <v>228</v>
      </c>
      <c r="F129" s="160">
        <v>60</v>
      </c>
      <c r="G129" s="160">
        <v>0</v>
      </c>
      <c r="H129" s="161">
        <f t="shared" si="1"/>
        <v>0</v>
      </c>
    </row>
    <row r="130" spans="2:8" ht="14.1" customHeight="1">
      <c r="B130" s="158"/>
      <c r="C130" s="159" t="s">
        <v>656</v>
      </c>
      <c r="D130" s="169" t="s">
        <v>657</v>
      </c>
      <c r="E130" s="159" t="s">
        <v>228</v>
      </c>
      <c r="F130" s="160">
        <v>10</v>
      </c>
      <c r="G130" s="160">
        <v>17.43</v>
      </c>
      <c r="H130" s="161">
        <f t="shared" si="1"/>
        <v>174.3</v>
      </c>
    </row>
    <row r="131" spans="2:8" ht="14.1" customHeight="1">
      <c r="B131" s="158"/>
      <c r="C131" s="159" t="s">
        <v>658</v>
      </c>
      <c r="D131" s="169" t="s">
        <v>659</v>
      </c>
      <c r="E131" s="159" t="s">
        <v>228</v>
      </c>
      <c r="F131" s="160">
        <v>7</v>
      </c>
      <c r="G131" s="160">
        <v>15.28</v>
      </c>
      <c r="H131" s="161">
        <f t="shared" si="1"/>
        <v>106.96</v>
      </c>
    </row>
    <row r="132" spans="2:8" ht="14.1" customHeight="1">
      <c r="B132" s="171"/>
      <c r="C132" s="172"/>
      <c r="D132" s="165"/>
      <c r="E132" s="321" t="s">
        <v>327</v>
      </c>
      <c r="F132" s="321"/>
      <c r="G132" s="321"/>
      <c r="H132" s="173">
        <f>SUM(H6:H131)</f>
        <v>137959.43319999991</v>
      </c>
    </row>
    <row r="133" spans="2:8" ht="14.1" customHeight="1"/>
  </sheetData>
  <mergeCells count="3">
    <mergeCell ref="B1:H1"/>
    <mergeCell ref="B2:H2"/>
    <mergeCell ref="E132:G132"/>
  </mergeCells>
  <printOptions horizontalCentered="1" verticalCentered="1"/>
  <pageMargins left="0.78740157480314965" right="0.59055118110236227" top="0.78740157480314965" bottom="0.78740157480314965" header="0" footer="0"/>
  <pageSetup paperSize="9" scale="8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32"/>
  <sheetViews>
    <sheetView workbookViewId="0">
      <selection activeCell="L113" sqref="L113"/>
    </sheetView>
  </sheetViews>
  <sheetFormatPr baseColWidth="10" defaultColWidth="11.42578125" defaultRowHeight="15"/>
  <cols>
    <col min="1" max="1" width="26.140625" customWidth="1"/>
    <col min="2" max="4" width="17.7109375" customWidth="1"/>
  </cols>
  <sheetData>
    <row r="1" spans="1:4" ht="35.25" customHeight="1">
      <c r="A1" s="329" t="s">
        <v>670</v>
      </c>
      <c r="B1" s="305"/>
      <c r="C1" s="305"/>
      <c r="D1" s="305"/>
    </row>
    <row r="2" spans="1:4" ht="18" customHeight="1">
      <c r="A2" s="330" t="s">
        <v>671</v>
      </c>
      <c r="B2" s="330"/>
      <c r="C2" s="330"/>
      <c r="D2" s="330"/>
    </row>
    <row r="3" spans="1:4" ht="18.75" customHeight="1">
      <c r="A3" s="331" t="s">
        <v>672</v>
      </c>
      <c r="B3" s="331"/>
      <c r="C3" s="331"/>
      <c r="D3" s="331"/>
    </row>
    <row r="4" spans="1:4" ht="18.75" customHeight="1"/>
    <row r="5" spans="1:4" ht="18.75" customHeight="1">
      <c r="A5" s="191" t="s">
        <v>673</v>
      </c>
      <c r="B5" s="191" t="s">
        <v>206</v>
      </c>
      <c r="C5" s="191" t="s">
        <v>674</v>
      </c>
      <c r="D5" s="191" t="s">
        <v>675</v>
      </c>
    </row>
    <row r="6" spans="1:4" ht="18.75" customHeight="1">
      <c r="A6" s="322" t="s">
        <v>676</v>
      </c>
      <c r="B6" s="332"/>
      <c r="C6" s="332"/>
      <c r="D6" s="333"/>
    </row>
    <row r="7" spans="1:4" ht="18.75" customHeight="1">
      <c r="A7" s="322" t="s">
        <v>677</v>
      </c>
      <c r="B7" s="332"/>
      <c r="C7" s="332"/>
      <c r="D7" s="333"/>
    </row>
    <row r="8" spans="1:4" ht="18.75" customHeight="1">
      <c r="A8" s="1" t="s">
        <v>678</v>
      </c>
      <c r="B8" s="192">
        <v>1</v>
      </c>
      <c r="C8" s="193">
        <v>282</v>
      </c>
      <c r="D8" s="194">
        <f>B8*C8</f>
        <v>282</v>
      </c>
    </row>
    <row r="9" spans="1:4" ht="18.75" customHeight="1">
      <c r="A9" s="7" t="s">
        <v>679</v>
      </c>
      <c r="B9" s="195">
        <v>1</v>
      </c>
      <c r="C9" s="196">
        <v>65</v>
      </c>
      <c r="D9" s="194">
        <f>B9*C9</f>
        <v>65</v>
      </c>
    </row>
    <row r="10" spans="1:4">
      <c r="A10" s="334" t="s">
        <v>680</v>
      </c>
      <c r="B10" s="323"/>
      <c r="C10" s="332"/>
      <c r="D10" s="333"/>
    </row>
    <row r="11" spans="1:4" ht="18.75" customHeight="1">
      <c r="A11" s="25" t="s">
        <v>681</v>
      </c>
      <c r="B11" s="129">
        <v>29</v>
      </c>
      <c r="C11" s="194">
        <v>528</v>
      </c>
      <c r="D11" s="194">
        <f>B11*C11</f>
        <v>15312</v>
      </c>
    </row>
    <row r="12" spans="1:4" ht="18.75" customHeight="1">
      <c r="A12" s="26" t="s">
        <v>682</v>
      </c>
      <c r="B12" s="130">
        <v>30</v>
      </c>
      <c r="C12" s="197">
        <v>850</v>
      </c>
      <c r="D12" s="194">
        <f t="shared" ref="D12:D16" si="0">B12*C12</f>
        <v>25500</v>
      </c>
    </row>
    <row r="13" spans="1:4" ht="18.75" customHeight="1">
      <c r="A13" s="26" t="s">
        <v>683</v>
      </c>
      <c r="B13" s="130">
        <v>3</v>
      </c>
      <c r="C13" s="197">
        <v>400</v>
      </c>
      <c r="D13" s="194">
        <f t="shared" si="0"/>
        <v>1200</v>
      </c>
    </row>
    <row r="14" spans="1:4" ht="18.75" customHeight="1">
      <c r="A14" s="26" t="s">
        <v>684</v>
      </c>
      <c r="B14" s="130">
        <v>1</v>
      </c>
      <c r="C14" s="197">
        <v>800</v>
      </c>
      <c r="D14" s="194">
        <f t="shared" si="0"/>
        <v>800</v>
      </c>
    </row>
    <row r="15" spans="1:4" ht="18.75" customHeight="1">
      <c r="A15" s="26" t="s">
        <v>685</v>
      </c>
      <c r="B15" s="130">
        <v>10</v>
      </c>
      <c r="C15" s="197">
        <v>220</v>
      </c>
      <c r="D15" s="194">
        <f t="shared" si="0"/>
        <v>2200</v>
      </c>
    </row>
    <row r="16" spans="1:4" ht="18.75" customHeight="1">
      <c r="A16" s="198" t="s">
        <v>686</v>
      </c>
      <c r="B16" s="199">
        <v>1</v>
      </c>
      <c r="C16" s="200">
        <v>700</v>
      </c>
      <c r="D16" s="194">
        <f t="shared" si="0"/>
        <v>700</v>
      </c>
    </row>
    <row r="17" spans="1:6">
      <c r="A17" s="322" t="s">
        <v>687</v>
      </c>
      <c r="B17" s="323"/>
      <c r="C17" s="323"/>
      <c r="D17" s="324"/>
    </row>
    <row r="18" spans="1:6" ht="18.75" customHeight="1">
      <c r="A18" s="201" t="s">
        <v>688</v>
      </c>
      <c r="B18" s="202">
        <v>14</v>
      </c>
      <c r="C18" s="193">
        <v>528</v>
      </c>
      <c r="D18" s="193">
        <f>B18*C18</f>
        <v>7392</v>
      </c>
    </row>
    <row r="19" spans="1:6" ht="18.75" customHeight="1">
      <c r="A19" s="203" t="s">
        <v>684</v>
      </c>
      <c r="B19" s="204">
        <v>1</v>
      </c>
      <c r="C19" s="205">
        <v>800</v>
      </c>
      <c r="D19" s="193">
        <f t="shared" ref="D19:D23" si="1">B19*C19</f>
        <v>800</v>
      </c>
    </row>
    <row r="20" spans="1:6" ht="18.75" customHeight="1">
      <c r="A20" s="203" t="s">
        <v>689</v>
      </c>
      <c r="B20" s="204">
        <v>32</v>
      </c>
      <c r="C20" s="205">
        <v>220</v>
      </c>
      <c r="D20" s="193">
        <f t="shared" si="1"/>
        <v>7040</v>
      </c>
    </row>
    <row r="21" spans="1:6" ht="19.5" customHeight="1">
      <c r="A21" s="203" t="s">
        <v>685</v>
      </c>
      <c r="B21" s="204">
        <v>72</v>
      </c>
      <c r="C21" s="205">
        <v>220</v>
      </c>
      <c r="D21" s="193">
        <f t="shared" si="1"/>
        <v>15840</v>
      </c>
    </row>
    <row r="22" spans="1:6" ht="18" customHeight="1">
      <c r="A22" s="203" t="s">
        <v>690</v>
      </c>
      <c r="B22" s="204">
        <v>1</v>
      </c>
      <c r="C22" s="205">
        <v>250</v>
      </c>
      <c r="D22" s="193">
        <f t="shared" si="1"/>
        <v>250</v>
      </c>
    </row>
    <row r="23" spans="1:6" ht="18.75" customHeight="1">
      <c r="A23" s="206" t="s">
        <v>691</v>
      </c>
      <c r="B23" s="207">
        <v>3</v>
      </c>
      <c r="C23" s="208">
        <v>400</v>
      </c>
      <c r="D23" s="209">
        <f t="shared" si="1"/>
        <v>1200</v>
      </c>
    </row>
    <row r="24" spans="1:6" ht="18.75" customHeight="1">
      <c r="A24" s="325" t="s">
        <v>692</v>
      </c>
      <c r="B24" s="326"/>
      <c r="C24" s="326"/>
      <c r="D24" s="327"/>
    </row>
    <row r="25" spans="1:6" ht="18.75" customHeight="1">
      <c r="A25" s="201" t="s">
        <v>693</v>
      </c>
      <c r="B25" s="202">
        <v>20</v>
      </c>
      <c r="C25" s="193">
        <v>370</v>
      </c>
      <c r="D25" s="193">
        <f>B25*C25</f>
        <v>7400</v>
      </c>
    </row>
    <row r="26" spans="1:6" ht="18.75" customHeight="1">
      <c r="A26" s="203" t="s">
        <v>694</v>
      </c>
      <c r="B26" s="204">
        <v>70</v>
      </c>
      <c r="C26" s="210">
        <v>65</v>
      </c>
      <c r="D26" s="193">
        <f t="shared" ref="D26:D29" si="2">B26*C26</f>
        <v>4550</v>
      </c>
    </row>
    <row r="27" spans="1:6" ht="18.75" customHeight="1">
      <c r="A27" s="203" t="s">
        <v>695</v>
      </c>
      <c r="B27" s="204">
        <v>2</v>
      </c>
      <c r="C27" s="210">
        <v>350</v>
      </c>
      <c r="D27" s="193">
        <f t="shared" si="2"/>
        <v>700</v>
      </c>
    </row>
    <row r="28" spans="1:6" ht="19.5" customHeight="1">
      <c r="A28" s="203" t="s">
        <v>696</v>
      </c>
      <c r="B28" s="204">
        <v>7</v>
      </c>
      <c r="C28" s="210">
        <v>900</v>
      </c>
      <c r="D28" s="193">
        <f t="shared" si="2"/>
        <v>6300</v>
      </c>
    </row>
    <row r="29" spans="1:6" ht="18.75" customHeight="1">
      <c r="A29" s="206" t="s">
        <v>697</v>
      </c>
      <c r="B29" s="207">
        <v>34</v>
      </c>
      <c r="C29" s="196">
        <v>65</v>
      </c>
      <c r="D29" s="209">
        <f t="shared" si="2"/>
        <v>2210</v>
      </c>
    </row>
    <row r="31" spans="1:6" ht="18.75" customHeight="1">
      <c r="A31" t="s">
        <v>5</v>
      </c>
      <c r="D31" s="211">
        <v>162741</v>
      </c>
    </row>
    <row r="32" spans="1:6" ht="18.75" customHeight="1">
      <c r="A32" s="328" t="s">
        <v>698</v>
      </c>
      <c r="B32" s="328"/>
      <c r="C32" s="328"/>
      <c r="D32" s="328"/>
      <c r="E32" s="328"/>
      <c r="F32" s="328"/>
    </row>
  </sheetData>
  <mergeCells count="9">
    <mergeCell ref="A17:D17"/>
    <mergeCell ref="A24:D24"/>
    <mergeCell ref="A32:F32"/>
    <mergeCell ref="A1:D1"/>
    <mergeCell ref="A2:D2"/>
    <mergeCell ref="A3:D3"/>
    <mergeCell ref="A6:D6"/>
    <mergeCell ref="A7:D7"/>
    <mergeCell ref="A10:D10"/>
  </mergeCells>
  <pageMargins left="1.299212598425197" right="0.70866141732283472" top="0.74803149606299213" bottom="0.74803149606299213" header="0.31496062992125984" footer="0.31496062992125984"/>
  <pageSetup orientation="portrait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B1:T121"/>
  <sheetViews>
    <sheetView topLeftCell="A2" workbookViewId="0">
      <selection activeCell="L113" sqref="L113"/>
    </sheetView>
  </sheetViews>
  <sheetFormatPr baseColWidth="10" defaultColWidth="11.42578125" defaultRowHeight="12.75"/>
  <cols>
    <col min="1" max="1" width="1.7109375" style="214" customWidth="1"/>
    <col min="2" max="2" width="5.7109375" style="214" customWidth="1"/>
    <col min="3" max="3" width="4.7109375" style="214" customWidth="1"/>
    <col min="4" max="4" width="40.7109375" style="214" customWidth="1"/>
    <col min="5" max="5" width="7.7109375" style="214" customWidth="1"/>
    <col min="6" max="7" width="10.7109375" style="214" customWidth="1"/>
    <col min="8" max="9" width="11.42578125" style="214"/>
    <col min="10" max="10" width="44.28515625" style="214" customWidth="1"/>
    <col min="11" max="18" width="11.42578125" style="214"/>
    <col min="19" max="19" width="64.5703125" style="214" bestFit="1" customWidth="1"/>
    <col min="20" max="254" width="11.42578125" style="214"/>
    <col min="255" max="255" width="5.7109375" style="214" customWidth="1"/>
    <col min="256" max="256" width="51" style="214" customWidth="1"/>
    <col min="257" max="257" width="8.85546875" style="214" customWidth="1"/>
    <col min="258" max="258" width="10.28515625" style="214" customWidth="1"/>
    <col min="259" max="259" width="11" style="214" customWidth="1"/>
    <col min="260" max="260" width="12" style="214" customWidth="1"/>
    <col min="261" max="510" width="11.42578125" style="214"/>
    <col min="511" max="511" width="5.7109375" style="214" customWidth="1"/>
    <col min="512" max="512" width="51" style="214" customWidth="1"/>
    <col min="513" max="513" width="8.85546875" style="214" customWidth="1"/>
    <col min="514" max="514" width="10.28515625" style="214" customWidth="1"/>
    <col min="515" max="515" width="11" style="214" customWidth="1"/>
    <col min="516" max="516" width="12" style="214" customWidth="1"/>
    <col min="517" max="766" width="11.42578125" style="214"/>
    <col min="767" max="767" width="5.7109375" style="214" customWidth="1"/>
    <col min="768" max="768" width="51" style="214" customWidth="1"/>
    <col min="769" max="769" width="8.85546875" style="214" customWidth="1"/>
    <col min="770" max="770" width="10.28515625" style="214" customWidth="1"/>
    <col min="771" max="771" width="11" style="214" customWidth="1"/>
    <col min="772" max="772" width="12" style="214" customWidth="1"/>
    <col min="773" max="1022" width="11.42578125" style="214"/>
    <col min="1023" max="1023" width="5.7109375" style="214" customWidth="1"/>
    <col min="1024" max="1024" width="51" style="214" customWidth="1"/>
    <col min="1025" max="1025" width="8.85546875" style="214" customWidth="1"/>
    <col min="1026" max="1026" width="10.28515625" style="214" customWidth="1"/>
    <col min="1027" max="1027" width="11" style="214" customWidth="1"/>
    <col min="1028" max="1028" width="12" style="214" customWidth="1"/>
    <col min="1029" max="1278" width="11.42578125" style="214"/>
    <col min="1279" max="1279" width="5.7109375" style="214" customWidth="1"/>
    <col min="1280" max="1280" width="51" style="214" customWidth="1"/>
    <col min="1281" max="1281" width="8.85546875" style="214" customWidth="1"/>
    <col min="1282" max="1282" width="10.28515625" style="214" customWidth="1"/>
    <col min="1283" max="1283" width="11" style="214" customWidth="1"/>
    <col min="1284" max="1284" width="12" style="214" customWidth="1"/>
    <col min="1285" max="1534" width="11.42578125" style="214"/>
    <col min="1535" max="1535" width="5.7109375" style="214" customWidth="1"/>
    <col min="1536" max="1536" width="51" style="214" customWidth="1"/>
    <col min="1537" max="1537" width="8.85546875" style="214" customWidth="1"/>
    <col min="1538" max="1538" width="10.28515625" style="214" customWidth="1"/>
    <col min="1539" max="1539" width="11" style="214" customWidth="1"/>
    <col min="1540" max="1540" width="12" style="214" customWidth="1"/>
    <col min="1541" max="1790" width="11.42578125" style="214"/>
    <col min="1791" max="1791" width="5.7109375" style="214" customWidth="1"/>
    <col min="1792" max="1792" width="51" style="214" customWidth="1"/>
    <col min="1793" max="1793" width="8.85546875" style="214" customWidth="1"/>
    <col min="1794" max="1794" width="10.28515625" style="214" customWidth="1"/>
    <col min="1795" max="1795" width="11" style="214" customWidth="1"/>
    <col min="1796" max="1796" width="12" style="214" customWidth="1"/>
    <col min="1797" max="2046" width="11.42578125" style="214"/>
    <col min="2047" max="2047" width="5.7109375" style="214" customWidth="1"/>
    <col min="2048" max="2048" width="51" style="214" customWidth="1"/>
    <col min="2049" max="2049" width="8.85546875" style="214" customWidth="1"/>
    <col min="2050" max="2050" width="10.28515625" style="214" customWidth="1"/>
    <col min="2051" max="2051" width="11" style="214" customWidth="1"/>
    <col min="2052" max="2052" width="12" style="214" customWidth="1"/>
    <col min="2053" max="2302" width="11.42578125" style="214"/>
    <col min="2303" max="2303" width="5.7109375" style="214" customWidth="1"/>
    <col min="2304" max="2304" width="51" style="214" customWidth="1"/>
    <col min="2305" max="2305" width="8.85546875" style="214" customWidth="1"/>
    <col min="2306" max="2306" width="10.28515625" style="214" customWidth="1"/>
    <col min="2307" max="2307" width="11" style="214" customWidth="1"/>
    <col min="2308" max="2308" width="12" style="214" customWidth="1"/>
    <col min="2309" max="2558" width="11.42578125" style="214"/>
    <col min="2559" max="2559" width="5.7109375" style="214" customWidth="1"/>
    <col min="2560" max="2560" width="51" style="214" customWidth="1"/>
    <col min="2561" max="2561" width="8.85546875" style="214" customWidth="1"/>
    <col min="2562" max="2562" width="10.28515625" style="214" customWidth="1"/>
    <col min="2563" max="2563" width="11" style="214" customWidth="1"/>
    <col min="2564" max="2564" width="12" style="214" customWidth="1"/>
    <col min="2565" max="2814" width="11.42578125" style="214"/>
    <col min="2815" max="2815" width="5.7109375" style="214" customWidth="1"/>
    <col min="2816" max="2816" width="51" style="214" customWidth="1"/>
    <col min="2817" max="2817" width="8.85546875" style="214" customWidth="1"/>
    <col min="2818" max="2818" width="10.28515625" style="214" customWidth="1"/>
    <col min="2819" max="2819" width="11" style="214" customWidth="1"/>
    <col min="2820" max="2820" width="12" style="214" customWidth="1"/>
    <col min="2821" max="3070" width="11.42578125" style="214"/>
    <col min="3071" max="3071" width="5.7109375" style="214" customWidth="1"/>
    <col min="3072" max="3072" width="51" style="214" customWidth="1"/>
    <col min="3073" max="3073" width="8.85546875" style="214" customWidth="1"/>
    <col min="3074" max="3074" width="10.28515625" style="214" customWidth="1"/>
    <col min="3075" max="3075" width="11" style="214" customWidth="1"/>
    <col min="3076" max="3076" width="12" style="214" customWidth="1"/>
    <col min="3077" max="3326" width="11.42578125" style="214"/>
    <col min="3327" max="3327" width="5.7109375" style="214" customWidth="1"/>
    <col min="3328" max="3328" width="51" style="214" customWidth="1"/>
    <col min="3329" max="3329" width="8.85546875" style="214" customWidth="1"/>
    <col min="3330" max="3330" width="10.28515625" style="214" customWidth="1"/>
    <col min="3331" max="3331" width="11" style="214" customWidth="1"/>
    <col min="3332" max="3332" width="12" style="214" customWidth="1"/>
    <col min="3333" max="3582" width="11.42578125" style="214"/>
    <col min="3583" max="3583" width="5.7109375" style="214" customWidth="1"/>
    <col min="3584" max="3584" width="51" style="214" customWidth="1"/>
    <col min="3585" max="3585" width="8.85546875" style="214" customWidth="1"/>
    <col min="3586" max="3586" width="10.28515625" style="214" customWidth="1"/>
    <col min="3587" max="3587" width="11" style="214" customWidth="1"/>
    <col min="3588" max="3588" width="12" style="214" customWidth="1"/>
    <col min="3589" max="3838" width="11.42578125" style="214"/>
    <col min="3839" max="3839" width="5.7109375" style="214" customWidth="1"/>
    <col min="3840" max="3840" width="51" style="214" customWidth="1"/>
    <col min="3841" max="3841" width="8.85546875" style="214" customWidth="1"/>
    <col min="3842" max="3842" width="10.28515625" style="214" customWidth="1"/>
    <col min="3843" max="3843" width="11" style="214" customWidth="1"/>
    <col min="3844" max="3844" width="12" style="214" customWidth="1"/>
    <col min="3845" max="4094" width="11.42578125" style="214"/>
    <col min="4095" max="4095" width="5.7109375" style="214" customWidth="1"/>
    <col min="4096" max="4096" width="51" style="214" customWidth="1"/>
    <col min="4097" max="4097" width="8.85546875" style="214" customWidth="1"/>
    <col min="4098" max="4098" width="10.28515625" style="214" customWidth="1"/>
    <col min="4099" max="4099" width="11" style="214" customWidth="1"/>
    <col min="4100" max="4100" width="12" style="214" customWidth="1"/>
    <col min="4101" max="4350" width="11.42578125" style="214"/>
    <col min="4351" max="4351" width="5.7109375" style="214" customWidth="1"/>
    <col min="4352" max="4352" width="51" style="214" customWidth="1"/>
    <col min="4353" max="4353" width="8.85546875" style="214" customWidth="1"/>
    <col min="4354" max="4354" width="10.28515625" style="214" customWidth="1"/>
    <col min="4355" max="4355" width="11" style="214" customWidth="1"/>
    <col min="4356" max="4356" width="12" style="214" customWidth="1"/>
    <col min="4357" max="4606" width="11.42578125" style="214"/>
    <col min="4607" max="4607" width="5.7109375" style="214" customWidth="1"/>
    <col min="4608" max="4608" width="51" style="214" customWidth="1"/>
    <col min="4609" max="4609" width="8.85546875" style="214" customWidth="1"/>
    <col min="4610" max="4610" width="10.28515625" style="214" customWidth="1"/>
    <col min="4611" max="4611" width="11" style="214" customWidth="1"/>
    <col min="4612" max="4612" width="12" style="214" customWidth="1"/>
    <col min="4613" max="4862" width="11.42578125" style="214"/>
    <col min="4863" max="4863" width="5.7109375" style="214" customWidth="1"/>
    <col min="4864" max="4864" width="51" style="214" customWidth="1"/>
    <col min="4865" max="4865" width="8.85546875" style="214" customWidth="1"/>
    <col min="4866" max="4866" width="10.28515625" style="214" customWidth="1"/>
    <col min="4867" max="4867" width="11" style="214" customWidth="1"/>
    <col min="4868" max="4868" width="12" style="214" customWidth="1"/>
    <col min="4869" max="5118" width="11.42578125" style="214"/>
    <col min="5119" max="5119" width="5.7109375" style="214" customWidth="1"/>
    <col min="5120" max="5120" width="51" style="214" customWidth="1"/>
    <col min="5121" max="5121" width="8.85546875" style="214" customWidth="1"/>
    <col min="5122" max="5122" width="10.28515625" style="214" customWidth="1"/>
    <col min="5123" max="5123" width="11" style="214" customWidth="1"/>
    <col min="5124" max="5124" width="12" style="214" customWidth="1"/>
    <col min="5125" max="5374" width="11.42578125" style="214"/>
    <col min="5375" max="5375" width="5.7109375" style="214" customWidth="1"/>
    <col min="5376" max="5376" width="51" style="214" customWidth="1"/>
    <col min="5377" max="5377" width="8.85546875" style="214" customWidth="1"/>
    <col min="5378" max="5378" width="10.28515625" style="214" customWidth="1"/>
    <col min="5379" max="5379" width="11" style="214" customWidth="1"/>
    <col min="5380" max="5380" width="12" style="214" customWidth="1"/>
    <col min="5381" max="5630" width="11.42578125" style="214"/>
    <col min="5631" max="5631" width="5.7109375" style="214" customWidth="1"/>
    <col min="5632" max="5632" width="51" style="214" customWidth="1"/>
    <col min="5633" max="5633" width="8.85546875" style="214" customWidth="1"/>
    <col min="5634" max="5634" width="10.28515625" style="214" customWidth="1"/>
    <col min="5635" max="5635" width="11" style="214" customWidth="1"/>
    <col min="5636" max="5636" width="12" style="214" customWidth="1"/>
    <col min="5637" max="5886" width="11.42578125" style="214"/>
    <col min="5887" max="5887" width="5.7109375" style="214" customWidth="1"/>
    <col min="5888" max="5888" width="51" style="214" customWidth="1"/>
    <col min="5889" max="5889" width="8.85546875" style="214" customWidth="1"/>
    <col min="5890" max="5890" width="10.28515625" style="214" customWidth="1"/>
    <col min="5891" max="5891" width="11" style="214" customWidth="1"/>
    <col min="5892" max="5892" width="12" style="214" customWidth="1"/>
    <col min="5893" max="6142" width="11.42578125" style="214"/>
    <col min="6143" max="6143" width="5.7109375" style="214" customWidth="1"/>
    <col min="6144" max="6144" width="51" style="214" customWidth="1"/>
    <col min="6145" max="6145" width="8.85546875" style="214" customWidth="1"/>
    <col min="6146" max="6146" width="10.28515625" style="214" customWidth="1"/>
    <col min="6147" max="6147" width="11" style="214" customWidth="1"/>
    <col min="6148" max="6148" width="12" style="214" customWidth="1"/>
    <col min="6149" max="6398" width="11.42578125" style="214"/>
    <col min="6399" max="6399" width="5.7109375" style="214" customWidth="1"/>
    <col min="6400" max="6400" width="51" style="214" customWidth="1"/>
    <col min="6401" max="6401" width="8.85546875" style="214" customWidth="1"/>
    <col min="6402" max="6402" width="10.28515625" style="214" customWidth="1"/>
    <col min="6403" max="6403" width="11" style="214" customWidth="1"/>
    <col min="6404" max="6404" width="12" style="214" customWidth="1"/>
    <col min="6405" max="6654" width="11.42578125" style="214"/>
    <col min="6655" max="6655" width="5.7109375" style="214" customWidth="1"/>
    <col min="6656" max="6656" width="51" style="214" customWidth="1"/>
    <col min="6657" max="6657" width="8.85546875" style="214" customWidth="1"/>
    <col min="6658" max="6658" width="10.28515625" style="214" customWidth="1"/>
    <col min="6659" max="6659" width="11" style="214" customWidth="1"/>
    <col min="6660" max="6660" width="12" style="214" customWidth="1"/>
    <col min="6661" max="6910" width="11.42578125" style="214"/>
    <col min="6911" max="6911" width="5.7109375" style="214" customWidth="1"/>
    <col min="6912" max="6912" width="51" style="214" customWidth="1"/>
    <col min="6913" max="6913" width="8.85546875" style="214" customWidth="1"/>
    <col min="6914" max="6914" width="10.28515625" style="214" customWidth="1"/>
    <col min="6915" max="6915" width="11" style="214" customWidth="1"/>
    <col min="6916" max="6916" width="12" style="214" customWidth="1"/>
    <col min="6917" max="7166" width="11.42578125" style="214"/>
    <col min="7167" max="7167" width="5.7109375" style="214" customWidth="1"/>
    <col min="7168" max="7168" width="51" style="214" customWidth="1"/>
    <col min="7169" max="7169" width="8.85546875" style="214" customWidth="1"/>
    <col min="7170" max="7170" width="10.28515625" style="214" customWidth="1"/>
    <col min="7171" max="7171" width="11" style="214" customWidth="1"/>
    <col min="7172" max="7172" width="12" style="214" customWidth="1"/>
    <col min="7173" max="7422" width="11.42578125" style="214"/>
    <col min="7423" max="7423" width="5.7109375" style="214" customWidth="1"/>
    <col min="7424" max="7424" width="51" style="214" customWidth="1"/>
    <col min="7425" max="7425" width="8.85546875" style="214" customWidth="1"/>
    <col min="7426" max="7426" width="10.28515625" style="214" customWidth="1"/>
    <col min="7427" max="7427" width="11" style="214" customWidth="1"/>
    <col min="7428" max="7428" width="12" style="214" customWidth="1"/>
    <col min="7429" max="7678" width="11.42578125" style="214"/>
    <col min="7679" max="7679" width="5.7109375" style="214" customWidth="1"/>
    <col min="7680" max="7680" width="51" style="214" customWidth="1"/>
    <col min="7681" max="7681" width="8.85546875" style="214" customWidth="1"/>
    <col min="7682" max="7682" width="10.28515625" style="214" customWidth="1"/>
    <col min="7683" max="7683" width="11" style="214" customWidth="1"/>
    <col min="7684" max="7684" width="12" style="214" customWidth="1"/>
    <col min="7685" max="7934" width="11.42578125" style="214"/>
    <col min="7935" max="7935" width="5.7109375" style="214" customWidth="1"/>
    <col min="7936" max="7936" width="51" style="214" customWidth="1"/>
    <col min="7937" max="7937" width="8.85546875" style="214" customWidth="1"/>
    <col min="7938" max="7938" width="10.28515625" style="214" customWidth="1"/>
    <col min="7939" max="7939" width="11" style="214" customWidth="1"/>
    <col min="7940" max="7940" width="12" style="214" customWidth="1"/>
    <col min="7941" max="8190" width="11.42578125" style="214"/>
    <col min="8191" max="8191" width="5.7109375" style="214" customWidth="1"/>
    <col min="8192" max="8192" width="51" style="214" customWidth="1"/>
    <col min="8193" max="8193" width="8.85546875" style="214" customWidth="1"/>
    <col min="8194" max="8194" width="10.28515625" style="214" customWidth="1"/>
    <col min="8195" max="8195" width="11" style="214" customWidth="1"/>
    <col min="8196" max="8196" width="12" style="214" customWidth="1"/>
    <col min="8197" max="8446" width="11.42578125" style="214"/>
    <col min="8447" max="8447" width="5.7109375" style="214" customWidth="1"/>
    <col min="8448" max="8448" width="51" style="214" customWidth="1"/>
    <col min="8449" max="8449" width="8.85546875" style="214" customWidth="1"/>
    <col min="8450" max="8450" width="10.28515625" style="214" customWidth="1"/>
    <col min="8451" max="8451" width="11" style="214" customWidth="1"/>
    <col min="8452" max="8452" width="12" style="214" customWidth="1"/>
    <col min="8453" max="8702" width="11.42578125" style="214"/>
    <col min="8703" max="8703" width="5.7109375" style="214" customWidth="1"/>
    <col min="8704" max="8704" width="51" style="214" customWidth="1"/>
    <col min="8705" max="8705" width="8.85546875" style="214" customWidth="1"/>
    <col min="8706" max="8706" width="10.28515625" style="214" customWidth="1"/>
    <col min="8707" max="8707" width="11" style="214" customWidth="1"/>
    <col min="8708" max="8708" width="12" style="214" customWidth="1"/>
    <col min="8709" max="8958" width="11.42578125" style="214"/>
    <col min="8959" max="8959" width="5.7109375" style="214" customWidth="1"/>
    <col min="8960" max="8960" width="51" style="214" customWidth="1"/>
    <col min="8961" max="8961" width="8.85546875" style="214" customWidth="1"/>
    <col min="8962" max="8962" width="10.28515625" style="214" customWidth="1"/>
    <col min="8963" max="8963" width="11" style="214" customWidth="1"/>
    <col min="8964" max="8964" width="12" style="214" customWidth="1"/>
    <col min="8965" max="9214" width="11.42578125" style="214"/>
    <col min="9215" max="9215" width="5.7109375" style="214" customWidth="1"/>
    <col min="9216" max="9216" width="51" style="214" customWidth="1"/>
    <col min="9217" max="9217" width="8.85546875" style="214" customWidth="1"/>
    <col min="9218" max="9218" width="10.28515625" style="214" customWidth="1"/>
    <col min="9219" max="9219" width="11" style="214" customWidth="1"/>
    <col min="9220" max="9220" width="12" style="214" customWidth="1"/>
    <col min="9221" max="9470" width="11.42578125" style="214"/>
    <col min="9471" max="9471" width="5.7109375" style="214" customWidth="1"/>
    <col min="9472" max="9472" width="51" style="214" customWidth="1"/>
    <col min="9473" max="9473" width="8.85546875" style="214" customWidth="1"/>
    <col min="9474" max="9474" width="10.28515625" style="214" customWidth="1"/>
    <col min="9475" max="9475" width="11" style="214" customWidth="1"/>
    <col min="9476" max="9476" width="12" style="214" customWidth="1"/>
    <col min="9477" max="9726" width="11.42578125" style="214"/>
    <col min="9727" max="9727" width="5.7109375" style="214" customWidth="1"/>
    <col min="9728" max="9728" width="51" style="214" customWidth="1"/>
    <col min="9729" max="9729" width="8.85546875" style="214" customWidth="1"/>
    <col min="9730" max="9730" width="10.28515625" style="214" customWidth="1"/>
    <col min="9731" max="9731" width="11" style="214" customWidth="1"/>
    <col min="9732" max="9732" width="12" style="214" customWidth="1"/>
    <col min="9733" max="9982" width="11.42578125" style="214"/>
    <col min="9983" max="9983" width="5.7109375" style="214" customWidth="1"/>
    <col min="9984" max="9984" width="51" style="214" customWidth="1"/>
    <col min="9985" max="9985" width="8.85546875" style="214" customWidth="1"/>
    <col min="9986" max="9986" width="10.28515625" style="214" customWidth="1"/>
    <col min="9987" max="9987" width="11" style="214" customWidth="1"/>
    <col min="9988" max="9988" width="12" style="214" customWidth="1"/>
    <col min="9989" max="10238" width="11.42578125" style="214"/>
    <col min="10239" max="10239" width="5.7109375" style="214" customWidth="1"/>
    <col min="10240" max="10240" width="51" style="214" customWidth="1"/>
    <col min="10241" max="10241" width="8.85546875" style="214" customWidth="1"/>
    <col min="10242" max="10242" width="10.28515625" style="214" customWidth="1"/>
    <col min="10243" max="10243" width="11" style="214" customWidth="1"/>
    <col min="10244" max="10244" width="12" style="214" customWidth="1"/>
    <col min="10245" max="10494" width="11.42578125" style="214"/>
    <col min="10495" max="10495" width="5.7109375" style="214" customWidth="1"/>
    <col min="10496" max="10496" width="51" style="214" customWidth="1"/>
    <col min="10497" max="10497" width="8.85546875" style="214" customWidth="1"/>
    <col min="10498" max="10498" width="10.28515625" style="214" customWidth="1"/>
    <col min="10499" max="10499" width="11" style="214" customWidth="1"/>
    <col min="10500" max="10500" width="12" style="214" customWidth="1"/>
    <col min="10501" max="10750" width="11.42578125" style="214"/>
    <col min="10751" max="10751" width="5.7109375" style="214" customWidth="1"/>
    <col min="10752" max="10752" width="51" style="214" customWidth="1"/>
    <col min="10753" max="10753" width="8.85546875" style="214" customWidth="1"/>
    <col min="10754" max="10754" width="10.28515625" style="214" customWidth="1"/>
    <col min="10755" max="10755" width="11" style="214" customWidth="1"/>
    <col min="10756" max="10756" width="12" style="214" customWidth="1"/>
    <col min="10757" max="11006" width="11.42578125" style="214"/>
    <col min="11007" max="11007" width="5.7109375" style="214" customWidth="1"/>
    <col min="11008" max="11008" width="51" style="214" customWidth="1"/>
    <col min="11009" max="11009" width="8.85546875" style="214" customWidth="1"/>
    <col min="11010" max="11010" width="10.28515625" style="214" customWidth="1"/>
    <col min="11011" max="11011" width="11" style="214" customWidth="1"/>
    <col min="11012" max="11012" width="12" style="214" customWidth="1"/>
    <col min="11013" max="11262" width="11.42578125" style="214"/>
    <col min="11263" max="11263" width="5.7109375" style="214" customWidth="1"/>
    <col min="11264" max="11264" width="51" style="214" customWidth="1"/>
    <col min="11265" max="11265" width="8.85546875" style="214" customWidth="1"/>
    <col min="11266" max="11266" width="10.28515625" style="214" customWidth="1"/>
    <col min="11267" max="11267" width="11" style="214" customWidth="1"/>
    <col min="11268" max="11268" width="12" style="214" customWidth="1"/>
    <col min="11269" max="11518" width="11.42578125" style="214"/>
    <col min="11519" max="11519" width="5.7109375" style="214" customWidth="1"/>
    <col min="11520" max="11520" width="51" style="214" customWidth="1"/>
    <col min="11521" max="11521" width="8.85546875" style="214" customWidth="1"/>
    <col min="11522" max="11522" width="10.28515625" style="214" customWidth="1"/>
    <col min="11523" max="11523" width="11" style="214" customWidth="1"/>
    <col min="11524" max="11524" width="12" style="214" customWidth="1"/>
    <col min="11525" max="11774" width="11.42578125" style="214"/>
    <col min="11775" max="11775" width="5.7109375" style="214" customWidth="1"/>
    <col min="11776" max="11776" width="51" style="214" customWidth="1"/>
    <col min="11777" max="11777" width="8.85546875" style="214" customWidth="1"/>
    <col min="11778" max="11778" width="10.28515625" style="214" customWidth="1"/>
    <col min="11779" max="11779" width="11" style="214" customWidth="1"/>
    <col min="11780" max="11780" width="12" style="214" customWidth="1"/>
    <col min="11781" max="12030" width="11.42578125" style="214"/>
    <col min="12031" max="12031" width="5.7109375" style="214" customWidth="1"/>
    <col min="12032" max="12032" width="51" style="214" customWidth="1"/>
    <col min="12033" max="12033" width="8.85546875" style="214" customWidth="1"/>
    <col min="12034" max="12034" width="10.28515625" style="214" customWidth="1"/>
    <col min="12035" max="12035" width="11" style="214" customWidth="1"/>
    <col min="12036" max="12036" width="12" style="214" customWidth="1"/>
    <col min="12037" max="12286" width="11.42578125" style="214"/>
    <col min="12287" max="12287" width="5.7109375" style="214" customWidth="1"/>
    <col min="12288" max="12288" width="51" style="214" customWidth="1"/>
    <col min="12289" max="12289" width="8.85546875" style="214" customWidth="1"/>
    <col min="12290" max="12290" width="10.28515625" style="214" customWidth="1"/>
    <col min="12291" max="12291" width="11" style="214" customWidth="1"/>
    <col min="12292" max="12292" width="12" style="214" customWidth="1"/>
    <col min="12293" max="12542" width="11.42578125" style="214"/>
    <col min="12543" max="12543" width="5.7109375" style="214" customWidth="1"/>
    <col min="12544" max="12544" width="51" style="214" customWidth="1"/>
    <col min="12545" max="12545" width="8.85546875" style="214" customWidth="1"/>
    <col min="12546" max="12546" width="10.28515625" style="214" customWidth="1"/>
    <col min="12547" max="12547" width="11" style="214" customWidth="1"/>
    <col min="12548" max="12548" width="12" style="214" customWidth="1"/>
    <col min="12549" max="12798" width="11.42578125" style="214"/>
    <col min="12799" max="12799" width="5.7109375" style="214" customWidth="1"/>
    <col min="12800" max="12800" width="51" style="214" customWidth="1"/>
    <col min="12801" max="12801" width="8.85546875" style="214" customWidth="1"/>
    <col min="12802" max="12802" width="10.28515625" style="214" customWidth="1"/>
    <col min="12803" max="12803" width="11" style="214" customWidth="1"/>
    <col min="12804" max="12804" width="12" style="214" customWidth="1"/>
    <col min="12805" max="13054" width="11.42578125" style="214"/>
    <col min="13055" max="13055" width="5.7109375" style="214" customWidth="1"/>
    <col min="13056" max="13056" width="51" style="214" customWidth="1"/>
    <col min="13057" max="13057" width="8.85546875" style="214" customWidth="1"/>
    <col min="13058" max="13058" width="10.28515625" style="214" customWidth="1"/>
    <col min="13059" max="13059" width="11" style="214" customWidth="1"/>
    <col min="13060" max="13060" width="12" style="214" customWidth="1"/>
    <col min="13061" max="13310" width="11.42578125" style="214"/>
    <col min="13311" max="13311" width="5.7109375" style="214" customWidth="1"/>
    <col min="13312" max="13312" width="51" style="214" customWidth="1"/>
    <col min="13313" max="13313" width="8.85546875" style="214" customWidth="1"/>
    <col min="13314" max="13314" width="10.28515625" style="214" customWidth="1"/>
    <col min="13315" max="13315" width="11" style="214" customWidth="1"/>
    <col min="13316" max="13316" width="12" style="214" customWidth="1"/>
    <col min="13317" max="13566" width="11.42578125" style="214"/>
    <col min="13567" max="13567" width="5.7109375" style="214" customWidth="1"/>
    <col min="13568" max="13568" width="51" style="214" customWidth="1"/>
    <col min="13569" max="13569" width="8.85546875" style="214" customWidth="1"/>
    <col min="13570" max="13570" width="10.28515625" style="214" customWidth="1"/>
    <col min="13571" max="13571" width="11" style="214" customWidth="1"/>
    <col min="13572" max="13572" width="12" style="214" customWidth="1"/>
    <col min="13573" max="13822" width="11.42578125" style="214"/>
    <col min="13823" max="13823" width="5.7109375" style="214" customWidth="1"/>
    <col min="13824" max="13824" width="51" style="214" customWidth="1"/>
    <col min="13825" max="13825" width="8.85546875" style="214" customWidth="1"/>
    <col min="13826" max="13826" width="10.28515625" style="214" customWidth="1"/>
    <col min="13827" max="13827" width="11" style="214" customWidth="1"/>
    <col min="13828" max="13828" width="12" style="214" customWidth="1"/>
    <col min="13829" max="14078" width="11.42578125" style="214"/>
    <col min="14079" max="14079" width="5.7109375" style="214" customWidth="1"/>
    <col min="14080" max="14080" width="51" style="214" customWidth="1"/>
    <col min="14081" max="14081" width="8.85546875" style="214" customWidth="1"/>
    <col min="14082" max="14082" width="10.28515625" style="214" customWidth="1"/>
    <col min="14083" max="14083" width="11" style="214" customWidth="1"/>
    <col min="14084" max="14084" width="12" style="214" customWidth="1"/>
    <col min="14085" max="14334" width="11.42578125" style="214"/>
    <col min="14335" max="14335" width="5.7109375" style="214" customWidth="1"/>
    <col min="14336" max="14336" width="51" style="214" customWidth="1"/>
    <col min="14337" max="14337" width="8.85546875" style="214" customWidth="1"/>
    <col min="14338" max="14338" width="10.28515625" style="214" customWidth="1"/>
    <col min="14339" max="14339" width="11" style="214" customWidth="1"/>
    <col min="14340" max="14340" width="12" style="214" customWidth="1"/>
    <col min="14341" max="14590" width="11.42578125" style="214"/>
    <col min="14591" max="14591" width="5.7109375" style="214" customWidth="1"/>
    <col min="14592" max="14592" width="51" style="214" customWidth="1"/>
    <col min="14593" max="14593" width="8.85546875" style="214" customWidth="1"/>
    <col min="14594" max="14594" width="10.28515625" style="214" customWidth="1"/>
    <col min="14595" max="14595" width="11" style="214" customWidth="1"/>
    <col min="14596" max="14596" width="12" style="214" customWidth="1"/>
    <col min="14597" max="14846" width="11.42578125" style="214"/>
    <col min="14847" max="14847" width="5.7109375" style="214" customWidth="1"/>
    <col min="14848" max="14848" width="51" style="214" customWidth="1"/>
    <col min="14849" max="14849" width="8.85546875" style="214" customWidth="1"/>
    <col min="14850" max="14850" width="10.28515625" style="214" customWidth="1"/>
    <col min="14851" max="14851" width="11" style="214" customWidth="1"/>
    <col min="14852" max="14852" width="12" style="214" customWidth="1"/>
    <col min="14853" max="15102" width="11.42578125" style="214"/>
    <col min="15103" max="15103" width="5.7109375" style="214" customWidth="1"/>
    <col min="15104" max="15104" width="51" style="214" customWidth="1"/>
    <col min="15105" max="15105" width="8.85546875" style="214" customWidth="1"/>
    <col min="15106" max="15106" width="10.28515625" style="214" customWidth="1"/>
    <col min="15107" max="15107" width="11" style="214" customWidth="1"/>
    <col min="15108" max="15108" width="12" style="214" customWidth="1"/>
    <col min="15109" max="15358" width="11.42578125" style="214"/>
    <col min="15359" max="15359" width="5.7109375" style="214" customWidth="1"/>
    <col min="15360" max="15360" width="51" style="214" customWidth="1"/>
    <col min="15361" max="15361" width="8.85546875" style="214" customWidth="1"/>
    <col min="15362" max="15362" width="10.28515625" style="214" customWidth="1"/>
    <col min="15363" max="15363" width="11" style="214" customWidth="1"/>
    <col min="15364" max="15364" width="12" style="214" customWidth="1"/>
    <col min="15365" max="15614" width="11.42578125" style="214"/>
    <col min="15615" max="15615" width="5.7109375" style="214" customWidth="1"/>
    <col min="15616" max="15616" width="51" style="214" customWidth="1"/>
    <col min="15617" max="15617" width="8.85546875" style="214" customWidth="1"/>
    <col min="15618" max="15618" width="10.28515625" style="214" customWidth="1"/>
    <col min="15619" max="15619" width="11" style="214" customWidth="1"/>
    <col min="15620" max="15620" width="12" style="214" customWidth="1"/>
    <col min="15621" max="15870" width="11.42578125" style="214"/>
    <col min="15871" max="15871" width="5.7109375" style="214" customWidth="1"/>
    <col min="15872" max="15872" width="51" style="214" customWidth="1"/>
    <col min="15873" max="15873" width="8.85546875" style="214" customWidth="1"/>
    <col min="15874" max="15874" width="10.28515625" style="214" customWidth="1"/>
    <col min="15875" max="15875" width="11" style="214" customWidth="1"/>
    <col min="15876" max="15876" width="12" style="214" customWidth="1"/>
    <col min="15877" max="16126" width="11.42578125" style="214"/>
    <col min="16127" max="16127" width="5.7109375" style="214" customWidth="1"/>
    <col min="16128" max="16128" width="51" style="214" customWidth="1"/>
    <col min="16129" max="16129" width="8.85546875" style="214" customWidth="1"/>
    <col min="16130" max="16130" width="10.28515625" style="214" customWidth="1"/>
    <col min="16131" max="16131" width="11" style="214" customWidth="1"/>
    <col min="16132" max="16132" width="12" style="214" customWidth="1"/>
    <col min="16133" max="16384" width="11.42578125" style="214"/>
  </cols>
  <sheetData>
    <row r="1" spans="2:20" ht="15.75">
      <c r="B1" s="212" t="s">
        <v>201</v>
      </c>
      <c r="C1" s="212"/>
      <c r="D1" s="213"/>
      <c r="E1" s="213"/>
      <c r="F1" s="213"/>
      <c r="G1" s="213"/>
    </row>
    <row r="2" spans="2:20" ht="15.75">
      <c r="B2" s="212" t="s">
        <v>202</v>
      </c>
      <c r="C2" s="212"/>
      <c r="D2" s="212"/>
      <c r="E2" s="212"/>
      <c r="F2" s="212"/>
      <c r="G2" s="212"/>
      <c r="H2" s="215"/>
    </row>
    <row r="3" spans="2:20">
      <c r="B3" s="216" t="s">
        <v>203</v>
      </c>
      <c r="C3" s="217" t="s">
        <v>204</v>
      </c>
      <c r="D3" s="217" t="s">
        <v>205</v>
      </c>
      <c r="E3" s="217" t="s">
        <v>206</v>
      </c>
      <c r="F3" s="217" t="s">
        <v>207</v>
      </c>
      <c r="G3" s="217" t="s">
        <v>208</v>
      </c>
      <c r="H3" s="218" t="s">
        <v>5</v>
      </c>
    </row>
    <row r="4" spans="2:20">
      <c r="B4" s="158">
        <v>1</v>
      </c>
      <c r="C4" s="159"/>
      <c r="D4" s="162" t="s">
        <v>302</v>
      </c>
      <c r="E4" s="159" t="s">
        <v>224</v>
      </c>
      <c r="F4" s="219">
        <v>22245.07</v>
      </c>
      <c r="G4" s="219">
        <v>2.06</v>
      </c>
      <c r="H4" s="220">
        <f t="shared" ref="H4:H67" si="0">F4*G4</f>
        <v>45824.8442</v>
      </c>
      <c r="J4" s="214" t="s">
        <v>244</v>
      </c>
      <c r="K4" s="214" t="s">
        <v>210</v>
      </c>
      <c r="L4" s="220">
        <v>3340</v>
      </c>
      <c r="M4" s="220">
        <v>33.6</v>
      </c>
      <c r="N4" s="220">
        <v>112224</v>
      </c>
      <c r="O4" s="221">
        <f>N4/N$112</f>
        <v>0.19183667665352316</v>
      </c>
      <c r="P4" s="222">
        <f>O4</f>
        <v>0.19183667665352316</v>
      </c>
      <c r="S4" s="214" t="s">
        <v>302</v>
      </c>
      <c r="T4" s="214" t="s">
        <v>224</v>
      </c>
    </row>
    <row r="5" spans="2:20">
      <c r="B5" s="158">
        <v>2</v>
      </c>
      <c r="C5" s="159"/>
      <c r="D5" s="162" t="s">
        <v>320</v>
      </c>
      <c r="E5" s="159" t="s">
        <v>210</v>
      </c>
      <c r="F5" s="219">
        <v>14</v>
      </c>
      <c r="G5" s="219">
        <v>19.36</v>
      </c>
      <c r="H5" s="220">
        <f t="shared" si="0"/>
        <v>271.03999999999996</v>
      </c>
      <c r="J5" s="214" t="s">
        <v>279</v>
      </c>
      <c r="K5" s="214" t="s">
        <v>228</v>
      </c>
      <c r="L5" s="220">
        <v>1</v>
      </c>
      <c r="M5" s="220">
        <v>53597.65</v>
      </c>
      <c r="N5" s="220">
        <v>53597.65</v>
      </c>
      <c r="O5" s="221">
        <f t="shared" ref="O5:O68" si="1">N5/N$112</f>
        <v>9.1620286680555912E-2</v>
      </c>
      <c r="P5" s="222">
        <f>P4+O5</f>
        <v>0.2834569633340791</v>
      </c>
      <c r="S5" s="214" t="s">
        <v>320</v>
      </c>
      <c r="T5" s="214" t="s">
        <v>210</v>
      </c>
    </row>
    <row r="6" spans="2:20">
      <c r="B6" s="158">
        <v>3</v>
      </c>
      <c r="C6" s="159"/>
      <c r="D6" s="162" t="s">
        <v>317</v>
      </c>
      <c r="E6" s="159" t="s">
        <v>210</v>
      </c>
      <c r="F6" s="219">
        <v>19.2</v>
      </c>
      <c r="G6" s="219">
        <v>19.010000000000002</v>
      </c>
      <c r="H6" s="220">
        <f t="shared" si="0"/>
        <v>364.99200000000002</v>
      </c>
      <c r="J6" s="214" t="s">
        <v>302</v>
      </c>
      <c r="K6" s="214" t="s">
        <v>224</v>
      </c>
      <c r="L6" s="220">
        <v>22245.07</v>
      </c>
      <c r="M6" s="220">
        <v>2.06</v>
      </c>
      <c r="N6" s="220">
        <v>45824.8442</v>
      </c>
      <c r="O6" s="221">
        <f t="shared" si="1"/>
        <v>7.8333385189384416E-2</v>
      </c>
      <c r="P6" s="222">
        <f t="shared" ref="P6:P69" si="2">P5+O6</f>
        <v>0.36179034852346353</v>
      </c>
      <c r="S6" s="214" t="s">
        <v>317</v>
      </c>
      <c r="T6" s="214" t="s">
        <v>210</v>
      </c>
    </row>
    <row r="7" spans="2:20">
      <c r="B7" s="158">
        <v>4</v>
      </c>
      <c r="C7" s="159"/>
      <c r="D7" s="162" t="s">
        <v>265</v>
      </c>
      <c r="E7" s="159" t="s">
        <v>210</v>
      </c>
      <c r="F7" s="219">
        <v>126</v>
      </c>
      <c r="G7" s="219">
        <v>15.82</v>
      </c>
      <c r="H7" s="220">
        <f t="shared" si="0"/>
        <v>1993.32</v>
      </c>
      <c r="J7" s="214" t="s">
        <v>261</v>
      </c>
      <c r="K7" s="214" t="s">
        <v>210</v>
      </c>
      <c r="L7" s="220">
        <v>2346</v>
      </c>
      <c r="M7" s="220">
        <v>17.64</v>
      </c>
      <c r="N7" s="220">
        <v>41383.440000000002</v>
      </c>
      <c r="O7" s="221">
        <f t="shared" si="1"/>
        <v>7.0741210419255032E-2</v>
      </c>
      <c r="P7" s="222">
        <f t="shared" si="2"/>
        <v>0.43253155894271855</v>
      </c>
      <c r="S7" s="214" t="s">
        <v>265</v>
      </c>
      <c r="T7" s="214" t="s">
        <v>210</v>
      </c>
    </row>
    <row r="8" spans="2:20">
      <c r="B8" s="158">
        <v>5</v>
      </c>
      <c r="C8" s="159"/>
      <c r="D8" s="162" t="s">
        <v>288</v>
      </c>
      <c r="E8" s="159" t="s">
        <v>224</v>
      </c>
      <c r="F8" s="219">
        <v>11.2</v>
      </c>
      <c r="G8" s="219">
        <v>3.32</v>
      </c>
      <c r="H8" s="220">
        <f t="shared" si="0"/>
        <v>37.183999999999997</v>
      </c>
      <c r="J8" s="214" t="s">
        <v>295</v>
      </c>
      <c r="K8" s="214" t="s">
        <v>224</v>
      </c>
      <c r="L8" s="220">
        <v>9736.7900000000009</v>
      </c>
      <c r="M8" s="220">
        <v>3.32</v>
      </c>
      <c r="N8" s="220">
        <v>32326.142800000001</v>
      </c>
      <c r="O8" s="221">
        <f t="shared" si="1"/>
        <v>5.5258588214456943E-2</v>
      </c>
      <c r="P8" s="222">
        <f t="shared" si="2"/>
        <v>0.4877901471571755</v>
      </c>
      <c r="S8" s="214" t="s">
        <v>288</v>
      </c>
      <c r="T8" s="214" t="s">
        <v>224</v>
      </c>
    </row>
    <row r="9" spans="2:20">
      <c r="B9" s="158">
        <v>6</v>
      </c>
      <c r="C9" s="159"/>
      <c r="D9" s="162" t="s">
        <v>279</v>
      </c>
      <c r="E9" s="159" t="s">
        <v>228</v>
      </c>
      <c r="F9" s="219">
        <v>1</v>
      </c>
      <c r="G9" s="219">
        <v>53597.65</v>
      </c>
      <c r="H9" s="220">
        <f t="shared" si="0"/>
        <v>53597.65</v>
      </c>
      <c r="J9" s="214" t="s">
        <v>299</v>
      </c>
      <c r="K9" s="214" t="s">
        <v>212</v>
      </c>
      <c r="L9" s="220">
        <v>104.15</v>
      </c>
      <c r="M9" s="220">
        <v>273.31</v>
      </c>
      <c r="N9" s="220">
        <v>28465.236500000003</v>
      </c>
      <c r="O9" s="221">
        <f t="shared" si="1"/>
        <v>4.8658721577528569E-2</v>
      </c>
      <c r="P9" s="222">
        <f t="shared" si="2"/>
        <v>0.5364488687347041</v>
      </c>
      <c r="S9" s="214" t="s">
        <v>279</v>
      </c>
      <c r="T9" s="214" t="s">
        <v>228</v>
      </c>
    </row>
    <row r="10" spans="2:20">
      <c r="B10" s="158">
        <v>7</v>
      </c>
      <c r="C10" s="159"/>
      <c r="D10" s="162" t="s">
        <v>304</v>
      </c>
      <c r="E10" s="159" t="s">
        <v>228</v>
      </c>
      <c r="F10" s="219">
        <v>1270</v>
      </c>
      <c r="G10" s="219">
        <v>0.53</v>
      </c>
      <c r="H10" s="220">
        <f t="shared" si="0"/>
        <v>673.1</v>
      </c>
      <c r="J10" s="214" t="s">
        <v>215</v>
      </c>
      <c r="K10" s="214" t="s">
        <v>210</v>
      </c>
      <c r="L10" s="220">
        <v>720</v>
      </c>
      <c r="M10" s="220">
        <v>27.95</v>
      </c>
      <c r="N10" s="220">
        <v>20124</v>
      </c>
      <c r="O10" s="221">
        <f t="shared" si="1"/>
        <v>3.4400139729251322E-2</v>
      </c>
      <c r="P10" s="222">
        <f t="shared" si="2"/>
        <v>0.57084900846395548</v>
      </c>
      <c r="S10" s="214" t="s">
        <v>304</v>
      </c>
      <c r="T10" s="214" t="s">
        <v>228</v>
      </c>
    </row>
    <row r="11" spans="2:20">
      <c r="B11" s="158">
        <v>8</v>
      </c>
      <c r="C11" s="159"/>
      <c r="D11" s="162" t="s">
        <v>303</v>
      </c>
      <c r="E11" s="159" t="s">
        <v>228</v>
      </c>
      <c r="F11" s="219">
        <v>1159</v>
      </c>
      <c r="G11" s="219">
        <v>0.66</v>
      </c>
      <c r="H11" s="220">
        <f t="shared" si="0"/>
        <v>764.94</v>
      </c>
      <c r="J11" s="214" t="s">
        <v>298</v>
      </c>
      <c r="K11" s="214" t="s">
        <v>212</v>
      </c>
      <c r="L11" s="220">
        <v>82.99</v>
      </c>
      <c r="M11" s="220">
        <v>193.51</v>
      </c>
      <c r="N11" s="220">
        <v>16059.394899999998</v>
      </c>
      <c r="O11" s="221">
        <f t="shared" si="1"/>
        <v>2.7452068601034881E-2</v>
      </c>
      <c r="P11" s="222">
        <f t="shared" si="2"/>
        <v>0.59830107706499036</v>
      </c>
      <c r="S11" s="214" t="s">
        <v>303</v>
      </c>
      <c r="T11" s="214" t="s">
        <v>228</v>
      </c>
    </row>
    <row r="12" spans="2:20">
      <c r="B12" s="158">
        <v>9</v>
      </c>
      <c r="C12" s="159"/>
      <c r="D12" s="162" t="s">
        <v>318</v>
      </c>
      <c r="E12" s="159" t="s">
        <v>228</v>
      </c>
      <c r="F12" s="219">
        <v>12</v>
      </c>
      <c r="G12" s="219">
        <v>16.45</v>
      </c>
      <c r="H12" s="220">
        <f t="shared" si="0"/>
        <v>197.39999999999998</v>
      </c>
      <c r="J12" s="214" t="s">
        <v>251</v>
      </c>
      <c r="K12" s="214" t="s">
        <v>210</v>
      </c>
      <c r="L12" s="220">
        <v>318</v>
      </c>
      <c r="M12" s="220">
        <v>43.2</v>
      </c>
      <c r="N12" s="220">
        <v>13737.6</v>
      </c>
      <c r="O12" s="221">
        <f t="shared" si="1"/>
        <v>2.3483172308912888E-2</v>
      </c>
      <c r="P12" s="222">
        <f t="shared" si="2"/>
        <v>0.6217842493739032</v>
      </c>
      <c r="S12" s="214" t="s">
        <v>318</v>
      </c>
      <c r="T12" s="214" t="s">
        <v>228</v>
      </c>
    </row>
    <row r="13" spans="2:20">
      <c r="B13" s="158">
        <v>10</v>
      </c>
      <c r="C13" s="159"/>
      <c r="D13" s="162" t="s">
        <v>313</v>
      </c>
      <c r="E13" s="159" t="s">
        <v>234</v>
      </c>
      <c r="F13" s="219">
        <v>40</v>
      </c>
      <c r="G13" s="219">
        <v>40.03</v>
      </c>
      <c r="H13" s="220">
        <f t="shared" si="0"/>
        <v>1601.2</v>
      </c>
      <c r="J13" s="214" t="s">
        <v>240</v>
      </c>
      <c r="K13" s="214" t="s">
        <v>210</v>
      </c>
      <c r="L13" s="220">
        <v>620</v>
      </c>
      <c r="M13" s="220">
        <v>22.02</v>
      </c>
      <c r="N13" s="220">
        <v>13652.4</v>
      </c>
      <c r="O13" s="221">
        <f t="shared" si="1"/>
        <v>2.3337530691693038E-2</v>
      </c>
      <c r="P13" s="222">
        <f t="shared" si="2"/>
        <v>0.64512178006559628</v>
      </c>
      <c r="S13" s="214" t="s">
        <v>313</v>
      </c>
      <c r="T13" s="214" t="s">
        <v>234</v>
      </c>
    </row>
    <row r="14" spans="2:20">
      <c r="B14" s="158">
        <v>11</v>
      </c>
      <c r="C14" s="159"/>
      <c r="D14" s="162" t="s">
        <v>217</v>
      </c>
      <c r="E14" s="159" t="s">
        <v>210</v>
      </c>
      <c r="F14" s="219">
        <v>13</v>
      </c>
      <c r="G14" s="219">
        <v>42.43</v>
      </c>
      <c r="H14" s="220">
        <f t="shared" si="0"/>
        <v>551.59</v>
      </c>
      <c r="J14" s="214" t="s">
        <v>699</v>
      </c>
      <c r="K14" s="214" t="s">
        <v>228</v>
      </c>
      <c r="L14" s="220">
        <v>24</v>
      </c>
      <c r="M14" s="220">
        <v>496.62</v>
      </c>
      <c r="N14" s="220">
        <v>11918.880000000001</v>
      </c>
      <c r="O14" s="221">
        <f t="shared" si="1"/>
        <v>2.0374236603864986E-2</v>
      </c>
      <c r="P14" s="222">
        <f t="shared" si="2"/>
        <v>0.66549601666946123</v>
      </c>
      <c r="S14" s="214" t="s">
        <v>217</v>
      </c>
      <c r="T14" s="214" t="s">
        <v>210</v>
      </c>
    </row>
    <row r="15" spans="2:20">
      <c r="B15" s="158">
        <v>12</v>
      </c>
      <c r="C15" s="159"/>
      <c r="D15" s="162" t="s">
        <v>323</v>
      </c>
      <c r="E15" s="159" t="s">
        <v>324</v>
      </c>
      <c r="F15" s="219">
        <v>4</v>
      </c>
      <c r="G15" s="219">
        <v>100</v>
      </c>
      <c r="H15" s="220">
        <f t="shared" si="0"/>
        <v>400</v>
      </c>
      <c r="J15" s="214" t="s">
        <v>239</v>
      </c>
      <c r="K15" s="214" t="s">
        <v>210</v>
      </c>
      <c r="L15" s="220">
        <v>680</v>
      </c>
      <c r="M15" s="220">
        <v>14.86</v>
      </c>
      <c r="N15" s="220">
        <v>10104.799999999999</v>
      </c>
      <c r="O15" s="221">
        <f t="shared" si="1"/>
        <v>1.7273232554966145E-2</v>
      </c>
      <c r="P15" s="222">
        <f t="shared" si="2"/>
        <v>0.68276924922442739</v>
      </c>
      <c r="S15" s="214" t="s">
        <v>323</v>
      </c>
      <c r="T15" s="214" t="s">
        <v>324</v>
      </c>
    </row>
    <row r="16" spans="2:20">
      <c r="B16" s="158">
        <v>13</v>
      </c>
      <c r="C16" s="159"/>
      <c r="D16" s="162" t="s">
        <v>316</v>
      </c>
      <c r="E16" s="159" t="s">
        <v>212</v>
      </c>
      <c r="F16" s="219">
        <v>6</v>
      </c>
      <c r="G16" s="219">
        <v>12.72</v>
      </c>
      <c r="H16" s="220">
        <f t="shared" si="0"/>
        <v>76.320000000000007</v>
      </c>
      <c r="J16" s="214" t="s">
        <v>231</v>
      </c>
      <c r="K16" s="214" t="s">
        <v>210</v>
      </c>
      <c r="L16" s="220">
        <v>2540</v>
      </c>
      <c r="M16" s="220">
        <v>3.86</v>
      </c>
      <c r="N16" s="220">
        <v>9804.4</v>
      </c>
      <c r="O16" s="221">
        <f t="shared" si="1"/>
        <v>1.6759726195660487E-2</v>
      </c>
      <c r="P16" s="222">
        <f t="shared" si="2"/>
        <v>0.69952897542008785</v>
      </c>
      <c r="S16" s="214" t="s">
        <v>316</v>
      </c>
      <c r="T16" s="214" t="s">
        <v>212</v>
      </c>
    </row>
    <row r="17" spans="2:20">
      <c r="B17" s="158">
        <v>14</v>
      </c>
      <c r="C17" s="159"/>
      <c r="D17" s="162" t="s">
        <v>278</v>
      </c>
      <c r="E17" s="159" t="s">
        <v>234</v>
      </c>
      <c r="F17" s="219">
        <v>54</v>
      </c>
      <c r="G17" s="219">
        <v>3.79</v>
      </c>
      <c r="H17" s="220">
        <f t="shared" si="0"/>
        <v>204.66</v>
      </c>
      <c r="J17" s="214" t="s">
        <v>268</v>
      </c>
      <c r="K17" s="214" t="s">
        <v>228</v>
      </c>
      <c r="L17" s="220">
        <v>21</v>
      </c>
      <c r="M17" s="220">
        <v>435.5</v>
      </c>
      <c r="N17" s="220">
        <v>9145.5</v>
      </c>
      <c r="O17" s="221">
        <f t="shared" si="1"/>
        <v>1.563339683432061E-2</v>
      </c>
      <c r="P17" s="222">
        <f t="shared" si="2"/>
        <v>0.71516237225440848</v>
      </c>
      <c r="S17" s="214" t="s">
        <v>278</v>
      </c>
      <c r="T17" s="214" t="s">
        <v>234</v>
      </c>
    </row>
    <row r="18" spans="2:20">
      <c r="B18" s="158">
        <v>15</v>
      </c>
      <c r="C18" s="159"/>
      <c r="D18" s="162" t="s">
        <v>261</v>
      </c>
      <c r="E18" s="159" t="s">
        <v>210</v>
      </c>
      <c r="F18" s="219">
        <v>2346</v>
      </c>
      <c r="G18" s="219">
        <v>17.64</v>
      </c>
      <c r="H18" s="220">
        <f t="shared" si="0"/>
        <v>41383.440000000002</v>
      </c>
      <c r="J18" s="214" t="s">
        <v>297</v>
      </c>
      <c r="K18" s="214" t="s">
        <v>212</v>
      </c>
      <c r="L18" s="220">
        <v>33</v>
      </c>
      <c r="M18" s="220">
        <v>273.31</v>
      </c>
      <c r="N18" s="220">
        <v>9019.23</v>
      </c>
      <c r="O18" s="221">
        <f t="shared" si="1"/>
        <v>1.5417549803729644E-2</v>
      </c>
      <c r="P18" s="222">
        <f t="shared" si="2"/>
        <v>0.73057992205813815</v>
      </c>
      <c r="S18" s="214" t="s">
        <v>261</v>
      </c>
      <c r="T18" s="214" t="s">
        <v>210</v>
      </c>
    </row>
    <row r="19" spans="2:20">
      <c r="B19" s="158">
        <v>16</v>
      </c>
      <c r="C19" s="159"/>
      <c r="D19" s="162" t="s">
        <v>262</v>
      </c>
      <c r="E19" s="159" t="s">
        <v>210</v>
      </c>
      <c r="F19" s="219">
        <v>100</v>
      </c>
      <c r="G19" s="219">
        <v>20.399999999999999</v>
      </c>
      <c r="H19" s="220">
        <f t="shared" si="0"/>
        <v>2039.9999999999998</v>
      </c>
      <c r="J19" s="214" t="s">
        <v>252</v>
      </c>
      <c r="K19" s="214" t="s">
        <v>210</v>
      </c>
      <c r="L19" s="220">
        <v>98</v>
      </c>
      <c r="M19" s="220">
        <v>85.64</v>
      </c>
      <c r="N19" s="220">
        <v>8392.7199999999993</v>
      </c>
      <c r="O19" s="221">
        <f t="shared" si="1"/>
        <v>1.4346588188654448E-2</v>
      </c>
      <c r="P19" s="222">
        <f t="shared" si="2"/>
        <v>0.74492651024679257</v>
      </c>
      <c r="S19" s="214" t="s">
        <v>262</v>
      </c>
      <c r="T19" s="214" t="s">
        <v>210</v>
      </c>
    </row>
    <row r="20" spans="2:20">
      <c r="B20" s="158">
        <v>17</v>
      </c>
      <c r="C20" s="159"/>
      <c r="D20" s="162" t="s">
        <v>319</v>
      </c>
      <c r="E20" s="159" t="s">
        <v>210</v>
      </c>
      <c r="F20" s="219">
        <v>158</v>
      </c>
      <c r="G20" s="219">
        <v>8.42</v>
      </c>
      <c r="H20" s="220">
        <f t="shared" si="0"/>
        <v>1330.36</v>
      </c>
      <c r="J20" s="214" t="s">
        <v>263</v>
      </c>
      <c r="K20" s="214" t="s">
        <v>210</v>
      </c>
      <c r="L20" s="220">
        <v>2600</v>
      </c>
      <c r="M20" s="220">
        <v>3.2</v>
      </c>
      <c r="N20" s="220">
        <v>8320</v>
      </c>
      <c r="O20" s="221">
        <f t="shared" si="1"/>
        <v>1.4222279991421736E-2</v>
      </c>
      <c r="P20" s="222">
        <f t="shared" si="2"/>
        <v>0.75914879023821435</v>
      </c>
      <c r="S20" s="214" t="s">
        <v>319</v>
      </c>
      <c r="T20" s="214" t="s">
        <v>210</v>
      </c>
    </row>
    <row r="21" spans="2:20">
      <c r="B21" s="158">
        <v>18</v>
      </c>
      <c r="C21" s="159"/>
      <c r="D21" s="162" t="s">
        <v>289</v>
      </c>
      <c r="E21" s="159" t="s">
        <v>224</v>
      </c>
      <c r="F21" s="219">
        <v>1491.24</v>
      </c>
      <c r="G21" s="219">
        <v>3.05</v>
      </c>
      <c r="H21" s="220">
        <f t="shared" si="0"/>
        <v>4548.2820000000002</v>
      </c>
      <c r="J21" s="214" t="s">
        <v>220</v>
      </c>
      <c r="K21" s="214" t="s">
        <v>210</v>
      </c>
      <c r="L21" s="220">
        <v>725</v>
      </c>
      <c r="M21" s="220">
        <v>10.48</v>
      </c>
      <c r="N21" s="220">
        <v>7598</v>
      </c>
      <c r="O21" s="221">
        <f t="shared" si="1"/>
        <v>1.2988086944089223E-2</v>
      </c>
      <c r="P21" s="222">
        <f t="shared" si="2"/>
        <v>0.77213687718230362</v>
      </c>
      <c r="S21" s="214" t="s">
        <v>289</v>
      </c>
      <c r="T21" s="214" t="s">
        <v>224</v>
      </c>
    </row>
    <row r="22" spans="2:20">
      <c r="B22" s="158">
        <v>19</v>
      </c>
      <c r="C22" s="159"/>
      <c r="D22" s="162" t="s">
        <v>315</v>
      </c>
      <c r="E22" s="159" t="s">
        <v>234</v>
      </c>
      <c r="F22" s="219">
        <v>30</v>
      </c>
      <c r="G22" s="219">
        <v>4.18</v>
      </c>
      <c r="H22" s="220">
        <f t="shared" si="0"/>
        <v>125.39999999999999</v>
      </c>
      <c r="J22" s="214" t="s">
        <v>254</v>
      </c>
      <c r="K22" s="214" t="s">
        <v>228</v>
      </c>
      <c r="L22" s="220">
        <v>41</v>
      </c>
      <c r="M22" s="220">
        <v>176.84</v>
      </c>
      <c r="N22" s="220">
        <v>7250.4400000000005</v>
      </c>
      <c r="O22" s="221">
        <f t="shared" si="1"/>
        <v>1.2393964872716804E-2</v>
      </c>
      <c r="P22" s="222">
        <f t="shared" si="2"/>
        <v>0.78453084205502044</v>
      </c>
      <c r="S22" s="214" t="s">
        <v>315</v>
      </c>
      <c r="T22" s="214" t="s">
        <v>234</v>
      </c>
    </row>
    <row r="23" spans="2:20">
      <c r="B23" s="158">
        <v>20</v>
      </c>
      <c r="C23" s="159"/>
      <c r="D23" s="162" t="s">
        <v>215</v>
      </c>
      <c r="E23" s="159" t="s">
        <v>210</v>
      </c>
      <c r="F23" s="219">
        <v>720</v>
      </c>
      <c r="G23" s="219">
        <v>27.95</v>
      </c>
      <c r="H23" s="220">
        <f t="shared" si="0"/>
        <v>20124</v>
      </c>
      <c r="J23" s="214" t="s">
        <v>238</v>
      </c>
      <c r="K23" s="214" t="s">
        <v>210</v>
      </c>
      <c r="L23" s="220">
        <v>1440</v>
      </c>
      <c r="M23" s="220">
        <v>4.76</v>
      </c>
      <c r="N23" s="220">
        <v>6854.4</v>
      </c>
      <c r="O23" s="221">
        <f t="shared" si="1"/>
        <v>1.1716970669855905E-2</v>
      </c>
      <c r="P23" s="222">
        <f t="shared" si="2"/>
        <v>0.79624781272487632</v>
      </c>
      <c r="S23" s="214" t="s">
        <v>215</v>
      </c>
      <c r="T23" s="214" t="s">
        <v>210</v>
      </c>
    </row>
    <row r="24" spans="2:20">
      <c r="B24" s="158">
        <v>21</v>
      </c>
      <c r="C24" s="159"/>
      <c r="D24" s="162" t="s">
        <v>209</v>
      </c>
      <c r="E24" s="159" t="s">
        <v>210</v>
      </c>
      <c r="F24" s="219">
        <v>300</v>
      </c>
      <c r="G24" s="219">
        <v>4.55</v>
      </c>
      <c r="H24" s="220">
        <f t="shared" si="0"/>
        <v>1365</v>
      </c>
      <c r="J24" s="214" t="s">
        <v>290</v>
      </c>
      <c r="K24" s="214" t="s">
        <v>224</v>
      </c>
      <c r="L24" s="220">
        <v>1445.63</v>
      </c>
      <c r="M24" s="220">
        <v>4.09</v>
      </c>
      <c r="N24" s="220">
        <v>5912.6266999999998</v>
      </c>
      <c r="O24" s="221">
        <f t="shared" si="1"/>
        <v>1.0107095241845663E-2</v>
      </c>
      <c r="P24" s="222">
        <f t="shared" si="2"/>
        <v>0.80635490796672193</v>
      </c>
      <c r="S24" s="214" t="s">
        <v>209</v>
      </c>
      <c r="T24" s="214" t="s">
        <v>210</v>
      </c>
    </row>
    <row r="25" spans="2:20">
      <c r="B25" s="158">
        <v>22</v>
      </c>
      <c r="C25" s="159"/>
      <c r="D25" s="162" t="s">
        <v>214</v>
      </c>
      <c r="E25" s="159" t="s">
        <v>212</v>
      </c>
      <c r="F25" s="219">
        <v>96</v>
      </c>
      <c r="G25" s="219">
        <v>5.8</v>
      </c>
      <c r="H25" s="220">
        <f t="shared" si="0"/>
        <v>556.79999999999995</v>
      </c>
      <c r="J25" s="214" t="s">
        <v>322</v>
      </c>
      <c r="K25" s="214" t="s">
        <v>234</v>
      </c>
      <c r="L25" s="220">
        <v>600</v>
      </c>
      <c r="M25" s="220">
        <v>9.5</v>
      </c>
      <c r="N25" s="220">
        <v>5700</v>
      </c>
      <c r="O25" s="221">
        <f t="shared" si="1"/>
        <v>9.7436293210461395E-3</v>
      </c>
      <c r="P25" s="222">
        <f t="shared" si="2"/>
        <v>0.81609853728776804</v>
      </c>
      <c r="S25" s="214" t="s">
        <v>214</v>
      </c>
      <c r="T25" s="214" t="s">
        <v>212</v>
      </c>
    </row>
    <row r="26" spans="2:20">
      <c r="B26" s="158">
        <v>23</v>
      </c>
      <c r="C26" s="159"/>
      <c r="D26" s="162" t="s">
        <v>214</v>
      </c>
      <c r="E26" s="159" t="s">
        <v>212</v>
      </c>
      <c r="F26" s="219">
        <v>8</v>
      </c>
      <c r="G26" s="219">
        <v>5.8</v>
      </c>
      <c r="H26" s="220">
        <f t="shared" si="0"/>
        <v>46.4</v>
      </c>
      <c r="J26" s="214" t="s">
        <v>247</v>
      </c>
      <c r="K26" s="214" t="s">
        <v>210</v>
      </c>
      <c r="L26" s="220">
        <v>113</v>
      </c>
      <c r="M26" s="220">
        <v>40.380000000000003</v>
      </c>
      <c r="N26" s="220">
        <v>4562.9400000000005</v>
      </c>
      <c r="O26" s="221">
        <f t="shared" si="1"/>
        <v>7.7999291182761898E-3</v>
      </c>
      <c r="P26" s="222">
        <f t="shared" si="2"/>
        <v>0.82389846640604425</v>
      </c>
      <c r="S26" s="214" t="s">
        <v>222</v>
      </c>
      <c r="T26" s="214" t="s">
        <v>210</v>
      </c>
    </row>
    <row r="27" spans="2:20">
      <c r="B27" s="158">
        <v>24</v>
      </c>
      <c r="C27" s="159"/>
      <c r="D27" s="162" t="s">
        <v>222</v>
      </c>
      <c r="E27" s="159" t="s">
        <v>210</v>
      </c>
      <c r="F27" s="219">
        <v>27</v>
      </c>
      <c r="G27" s="219">
        <v>11.88</v>
      </c>
      <c r="H27" s="220">
        <f t="shared" si="0"/>
        <v>320.76000000000005</v>
      </c>
      <c r="J27" s="214" t="s">
        <v>289</v>
      </c>
      <c r="K27" s="214" t="s">
        <v>224</v>
      </c>
      <c r="L27" s="220">
        <v>1491.24</v>
      </c>
      <c r="M27" s="220">
        <v>3.05</v>
      </c>
      <c r="N27" s="220">
        <v>4548.2820000000002</v>
      </c>
      <c r="O27" s="221">
        <f t="shared" si="1"/>
        <v>7.7748726062432253E-3</v>
      </c>
      <c r="P27" s="222">
        <f t="shared" si="2"/>
        <v>0.83167333901228746</v>
      </c>
      <c r="S27" s="214" t="s">
        <v>221</v>
      </c>
      <c r="T27" s="214" t="s">
        <v>212</v>
      </c>
    </row>
    <row r="28" spans="2:20">
      <c r="B28" s="158">
        <v>25</v>
      </c>
      <c r="C28" s="159"/>
      <c r="D28" s="162" t="s">
        <v>221</v>
      </c>
      <c r="E28" s="159" t="s">
        <v>212</v>
      </c>
      <c r="F28" s="219">
        <v>13</v>
      </c>
      <c r="G28" s="219">
        <v>127.8</v>
      </c>
      <c r="H28" s="220">
        <f t="shared" si="0"/>
        <v>1661.3999999999999</v>
      </c>
      <c r="J28" s="214" t="s">
        <v>242</v>
      </c>
      <c r="K28" s="214" t="s">
        <v>210</v>
      </c>
      <c r="L28" s="220">
        <v>95</v>
      </c>
      <c r="M28" s="220">
        <v>45.79</v>
      </c>
      <c r="N28" s="220">
        <v>4350.05</v>
      </c>
      <c r="O28" s="221">
        <f t="shared" si="1"/>
        <v>7.4360131101783794E-3</v>
      </c>
      <c r="P28" s="222">
        <f t="shared" si="2"/>
        <v>0.83910935212246585</v>
      </c>
      <c r="S28" s="214" t="s">
        <v>273</v>
      </c>
      <c r="T28" s="214" t="s">
        <v>228</v>
      </c>
    </row>
    <row r="29" spans="2:20" ht="15">
      <c r="B29" s="158">
        <v>26</v>
      </c>
      <c r="C29" s="159"/>
      <c r="D29" s="162" t="s">
        <v>273</v>
      </c>
      <c r="E29" s="159" t="s">
        <v>228</v>
      </c>
      <c r="F29" s="219">
        <v>4</v>
      </c>
      <c r="G29" s="219">
        <v>39.89</v>
      </c>
      <c r="H29" s="220">
        <f t="shared" si="0"/>
        <v>159.56</v>
      </c>
      <c r="J29" s="214" t="s">
        <v>292</v>
      </c>
      <c r="K29" t="s">
        <v>224</v>
      </c>
      <c r="L29" s="220">
        <v>1309.5899999999999</v>
      </c>
      <c r="M29" s="220">
        <v>3.32</v>
      </c>
      <c r="N29" s="220">
        <v>4347.8387999999995</v>
      </c>
      <c r="O29" s="221">
        <f t="shared" si="1"/>
        <v>7.4322332657652743E-3</v>
      </c>
      <c r="P29" s="222">
        <f t="shared" si="2"/>
        <v>0.8465415853882311</v>
      </c>
      <c r="S29" s="214" t="s">
        <v>274</v>
      </c>
      <c r="T29" s="214" t="s">
        <v>228</v>
      </c>
    </row>
    <row r="30" spans="2:20">
      <c r="B30" s="158">
        <v>27</v>
      </c>
      <c r="C30" s="159"/>
      <c r="D30" s="162" t="s">
        <v>274</v>
      </c>
      <c r="E30" s="159" t="s">
        <v>228</v>
      </c>
      <c r="F30" s="219">
        <v>8</v>
      </c>
      <c r="G30" s="219">
        <v>103.6</v>
      </c>
      <c r="H30" s="220">
        <f t="shared" si="0"/>
        <v>828.8</v>
      </c>
      <c r="J30" s="214" t="s">
        <v>283</v>
      </c>
      <c r="K30" s="214" t="s">
        <v>228</v>
      </c>
      <c r="L30" s="220">
        <v>2</v>
      </c>
      <c r="M30" s="220">
        <v>2000</v>
      </c>
      <c r="N30" s="220">
        <v>4000</v>
      </c>
      <c r="O30" s="221">
        <f t="shared" si="1"/>
        <v>6.8376346112604489E-3</v>
      </c>
      <c r="P30" s="222">
        <f t="shared" si="2"/>
        <v>0.85337921999949151</v>
      </c>
      <c r="S30" s="214" t="s">
        <v>233</v>
      </c>
      <c r="T30" s="214" t="s">
        <v>234</v>
      </c>
    </row>
    <row r="31" spans="2:20">
      <c r="B31" s="158">
        <v>28</v>
      </c>
      <c r="C31" s="159"/>
      <c r="D31" s="162" t="s">
        <v>233</v>
      </c>
      <c r="E31" s="159" t="s">
        <v>234</v>
      </c>
      <c r="F31" s="219">
        <v>676</v>
      </c>
      <c r="G31" s="219">
        <v>3.65</v>
      </c>
      <c r="H31" s="220">
        <f t="shared" si="0"/>
        <v>2467.4</v>
      </c>
      <c r="J31" s="214" t="s">
        <v>253</v>
      </c>
      <c r="K31" s="214" t="s">
        <v>228</v>
      </c>
      <c r="L31" s="220">
        <v>24</v>
      </c>
      <c r="M31" s="220">
        <v>152.84</v>
      </c>
      <c r="N31" s="220">
        <v>3668.16</v>
      </c>
      <c r="O31" s="221">
        <f t="shared" si="1"/>
        <v>6.2703844439102822E-3</v>
      </c>
      <c r="P31" s="222">
        <f t="shared" si="2"/>
        <v>0.85964960444340177</v>
      </c>
      <c r="S31" s="214" t="s">
        <v>230</v>
      </c>
      <c r="T31" s="214" t="s">
        <v>210</v>
      </c>
    </row>
    <row r="32" spans="2:20">
      <c r="B32" s="158">
        <v>29</v>
      </c>
      <c r="C32" s="159"/>
      <c r="D32" s="162" t="s">
        <v>230</v>
      </c>
      <c r="E32" s="159" t="s">
        <v>210</v>
      </c>
      <c r="F32" s="219">
        <v>55</v>
      </c>
      <c r="G32" s="219">
        <v>8.16</v>
      </c>
      <c r="H32" s="220">
        <f t="shared" si="0"/>
        <v>448.8</v>
      </c>
      <c r="J32" s="214" t="s">
        <v>284</v>
      </c>
      <c r="K32" s="214" t="s">
        <v>210</v>
      </c>
      <c r="L32" s="220">
        <v>52</v>
      </c>
      <c r="M32" s="220">
        <v>70</v>
      </c>
      <c r="N32" s="220">
        <v>3640</v>
      </c>
      <c r="O32" s="221">
        <f t="shared" si="1"/>
        <v>6.222247496247009E-3</v>
      </c>
      <c r="P32" s="222">
        <f t="shared" si="2"/>
        <v>0.86587185193964877</v>
      </c>
      <c r="S32" s="214" t="s">
        <v>229</v>
      </c>
      <c r="T32" s="214" t="s">
        <v>210</v>
      </c>
    </row>
    <row r="33" spans="2:20">
      <c r="B33" s="158">
        <v>30</v>
      </c>
      <c r="C33" s="159"/>
      <c r="D33" s="162" t="s">
        <v>229</v>
      </c>
      <c r="E33" s="159" t="s">
        <v>210</v>
      </c>
      <c r="F33" s="219">
        <v>174</v>
      </c>
      <c r="G33" s="219">
        <v>8.16</v>
      </c>
      <c r="H33" s="220">
        <f t="shared" si="0"/>
        <v>1419.84</v>
      </c>
      <c r="J33" s="214" t="s">
        <v>270</v>
      </c>
      <c r="K33" s="214" t="s">
        <v>228</v>
      </c>
      <c r="L33" s="220">
        <v>8</v>
      </c>
      <c r="M33" s="220">
        <v>447.35</v>
      </c>
      <c r="N33" s="220">
        <v>3578.8</v>
      </c>
      <c r="O33" s="221">
        <f t="shared" si="1"/>
        <v>6.1176316866947246E-3</v>
      </c>
      <c r="P33" s="222">
        <f t="shared" si="2"/>
        <v>0.87198948362634354</v>
      </c>
      <c r="S33" s="214" t="s">
        <v>232</v>
      </c>
      <c r="T33" s="214" t="s">
        <v>210</v>
      </c>
    </row>
    <row r="34" spans="2:20">
      <c r="B34" s="158">
        <v>31</v>
      </c>
      <c r="C34" s="159"/>
      <c r="D34" s="162" t="s">
        <v>232</v>
      </c>
      <c r="E34" s="159" t="s">
        <v>210</v>
      </c>
      <c r="F34" s="219">
        <v>260</v>
      </c>
      <c r="G34" s="219">
        <v>6.3</v>
      </c>
      <c r="H34" s="220">
        <f t="shared" si="0"/>
        <v>1638</v>
      </c>
      <c r="J34" s="214" t="s">
        <v>287</v>
      </c>
      <c r="K34" s="214" t="s">
        <v>228</v>
      </c>
      <c r="L34" s="220">
        <v>43</v>
      </c>
      <c r="M34" s="220">
        <v>82.19</v>
      </c>
      <c r="N34" s="220">
        <v>3534.17</v>
      </c>
      <c r="O34" s="221">
        <f t="shared" si="1"/>
        <v>6.0413407785195857E-3</v>
      </c>
      <c r="P34" s="222">
        <f t="shared" si="2"/>
        <v>0.87803082440486313</v>
      </c>
      <c r="S34" s="214" t="s">
        <v>231</v>
      </c>
      <c r="T34" s="214" t="s">
        <v>210</v>
      </c>
    </row>
    <row r="35" spans="2:20">
      <c r="B35" s="158">
        <v>32</v>
      </c>
      <c r="C35" s="159"/>
      <c r="D35" s="162" t="s">
        <v>231</v>
      </c>
      <c r="E35" s="159" t="s">
        <v>210</v>
      </c>
      <c r="F35" s="219">
        <v>2540</v>
      </c>
      <c r="G35" s="219">
        <v>3.86</v>
      </c>
      <c r="H35" s="220">
        <f t="shared" si="0"/>
        <v>9804.4</v>
      </c>
      <c r="J35" s="214" t="s">
        <v>258</v>
      </c>
      <c r="K35" s="214" t="s">
        <v>228</v>
      </c>
      <c r="L35" s="220">
        <v>1</v>
      </c>
      <c r="M35" s="220">
        <v>3253.57</v>
      </c>
      <c r="N35" s="220">
        <v>3253.57</v>
      </c>
      <c r="O35" s="221">
        <f t="shared" si="1"/>
        <v>5.5616807105396656E-3</v>
      </c>
      <c r="P35" s="222">
        <f t="shared" si="2"/>
        <v>0.88359250511540277</v>
      </c>
      <c r="S35" s="214" t="s">
        <v>275</v>
      </c>
      <c r="T35" s="214" t="s">
        <v>210</v>
      </c>
    </row>
    <row r="36" spans="2:20">
      <c r="B36" s="158">
        <v>33</v>
      </c>
      <c r="C36" s="159"/>
      <c r="D36" s="162" t="s">
        <v>275</v>
      </c>
      <c r="E36" s="159" t="s">
        <v>210</v>
      </c>
      <c r="F36" s="219">
        <v>19.5</v>
      </c>
      <c r="G36" s="219">
        <v>25.38</v>
      </c>
      <c r="H36" s="220">
        <f t="shared" si="0"/>
        <v>494.90999999999997</v>
      </c>
      <c r="J36" s="214" t="s">
        <v>259</v>
      </c>
      <c r="K36" s="214" t="s">
        <v>210</v>
      </c>
      <c r="L36" s="220">
        <v>44.5</v>
      </c>
      <c r="M36" s="220">
        <v>67.8</v>
      </c>
      <c r="N36" s="220">
        <v>3017.1</v>
      </c>
      <c r="O36" s="221">
        <f t="shared" si="1"/>
        <v>5.1574568464084749E-3</v>
      </c>
      <c r="P36" s="222">
        <f t="shared" si="2"/>
        <v>0.88874996196181122</v>
      </c>
      <c r="S36" s="214" t="s">
        <v>246</v>
      </c>
      <c r="T36" s="214" t="s">
        <v>210</v>
      </c>
    </row>
    <row r="37" spans="2:20" ht="15">
      <c r="B37" s="158">
        <v>34</v>
      </c>
      <c r="C37" s="159"/>
      <c r="D37" s="162" t="s">
        <v>246</v>
      </c>
      <c r="E37" s="159" t="s">
        <v>210</v>
      </c>
      <c r="F37" s="219">
        <v>133</v>
      </c>
      <c r="G37" s="219">
        <v>11.11</v>
      </c>
      <c r="H37" s="220">
        <f t="shared" si="0"/>
        <v>1477.6299999999999</v>
      </c>
      <c r="J37" s="214" t="s">
        <v>293</v>
      </c>
      <c r="K37" t="s">
        <v>224</v>
      </c>
      <c r="L37" s="220">
        <v>849.42</v>
      </c>
      <c r="M37" s="220">
        <v>3.32</v>
      </c>
      <c r="N37" s="220">
        <v>2820.0743999999995</v>
      </c>
      <c r="O37" s="221">
        <f t="shared" si="1"/>
        <v>4.8206595809423851E-3</v>
      </c>
      <c r="P37" s="222">
        <f t="shared" si="2"/>
        <v>0.89357062154275357</v>
      </c>
      <c r="S37" s="214" t="s">
        <v>216</v>
      </c>
      <c r="T37" s="214" t="s">
        <v>210</v>
      </c>
    </row>
    <row r="38" spans="2:20">
      <c r="B38" s="158">
        <v>35</v>
      </c>
      <c r="C38" s="159"/>
      <c r="D38" s="162" t="s">
        <v>216</v>
      </c>
      <c r="E38" s="159" t="s">
        <v>210</v>
      </c>
      <c r="F38" s="219">
        <v>27</v>
      </c>
      <c r="G38" s="219">
        <v>39.01</v>
      </c>
      <c r="H38" s="220">
        <f t="shared" si="0"/>
        <v>1053.27</v>
      </c>
      <c r="J38" s="214" t="s">
        <v>248</v>
      </c>
      <c r="K38" s="214" t="s">
        <v>234</v>
      </c>
      <c r="L38" s="220">
        <v>55.2</v>
      </c>
      <c r="M38" s="220">
        <v>50.66</v>
      </c>
      <c r="N38" s="220">
        <v>2796.4319999999998</v>
      </c>
      <c r="O38" s="221">
        <f t="shared" si="1"/>
        <v>4.7802450578090698E-3</v>
      </c>
      <c r="P38" s="222">
        <f t="shared" si="2"/>
        <v>0.89835086660056263</v>
      </c>
      <c r="S38" s="214" t="s">
        <v>311</v>
      </c>
      <c r="T38" s="214" t="s">
        <v>212</v>
      </c>
    </row>
    <row r="39" spans="2:20">
      <c r="B39" s="158">
        <v>36</v>
      </c>
      <c r="C39" s="159"/>
      <c r="D39" s="162" t="s">
        <v>311</v>
      </c>
      <c r="E39" s="159" t="s">
        <v>212</v>
      </c>
      <c r="F39" s="219">
        <v>19.5</v>
      </c>
      <c r="G39" s="219">
        <v>4.22</v>
      </c>
      <c r="H39" s="220">
        <f t="shared" si="0"/>
        <v>82.289999999999992</v>
      </c>
      <c r="J39" s="214" t="s">
        <v>264</v>
      </c>
      <c r="K39" s="214" t="s">
        <v>210</v>
      </c>
      <c r="L39" s="220">
        <v>740</v>
      </c>
      <c r="M39" s="220">
        <v>3.58</v>
      </c>
      <c r="N39" s="220">
        <v>2649.2000000000003</v>
      </c>
      <c r="O39" s="221">
        <f t="shared" si="1"/>
        <v>4.5285654030377959E-3</v>
      </c>
      <c r="P39" s="222">
        <f t="shared" si="2"/>
        <v>0.90287943200360044</v>
      </c>
      <c r="S39" s="214" t="s">
        <v>271</v>
      </c>
      <c r="T39" s="214" t="s">
        <v>228</v>
      </c>
    </row>
    <row r="40" spans="2:20">
      <c r="B40" s="158">
        <v>37</v>
      </c>
      <c r="C40" s="159"/>
      <c r="D40" s="162" t="s">
        <v>271</v>
      </c>
      <c r="E40" s="159" t="s">
        <v>228</v>
      </c>
      <c r="F40" s="219">
        <v>3</v>
      </c>
      <c r="G40" s="219">
        <v>394.5</v>
      </c>
      <c r="H40" s="220">
        <f t="shared" si="0"/>
        <v>1183.5</v>
      </c>
      <c r="J40" s="214" t="s">
        <v>280</v>
      </c>
      <c r="K40" s="214" t="s">
        <v>224</v>
      </c>
      <c r="L40" s="220">
        <v>762</v>
      </c>
      <c r="M40" s="220">
        <v>3.32</v>
      </c>
      <c r="N40" s="220">
        <v>2529.8399999999997</v>
      </c>
      <c r="O40" s="221">
        <f t="shared" si="1"/>
        <v>4.3245303862377831E-3</v>
      </c>
      <c r="P40" s="222">
        <f t="shared" si="2"/>
        <v>0.90720396238983825</v>
      </c>
      <c r="S40" s="214" t="s">
        <v>239</v>
      </c>
      <c r="T40" s="214" t="s">
        <v>210</v>
      </c>
    </row>
    <row r="41" spans="2:20">
      <c r="B41" s="158">
        <v>38</v>
      </c>
      <c r="C41" s="159"/>
      <c r="D41" s="162" t="s">
        <v>239</v>
      </c>
      <c r="E41" s="159" t="s">
        <v>210</v>
      </c>
      <c r="F41" s="219">
        <v>680</v>
      </c>
      <c r="G41" s="219">
        <v>14.86</v>
      </c>
      <c r="H41" s="220">
        <f t="shared" si="0"/>
        <v>10104.799999999999</v>
      </c>
      <c r="J41" s="214" t="s">
        <v>233</v>
      </c>
      <c r="K41" s="214" t="s">
        <v>234</v>
      </c>
      <c r="L41" s="220">
        <v>676</v>
      </c>
      <c r="M41" s="220">
        <v>3.65</v>
      </c>
      <c r="N41" s="220">
        <v>2467.4</v>
      </c>
      <c r="O41" s="221">
        <f t="shared" si="1"/>
        <v>4.2177949099560085E-3</v>
      </c>
      <c r="P41" s="222">
        <f t="shared" si="2"/>
        <v>0.91142175729979424</v>
      </c>
      <c r="S41" s="214" t="s">
        <v>297</v>
      </c>
      <c r="T41" s="214" t="s">
        <v>212</v>
      </c>
    </row>
    <row r="42" spans="2:20">
      <c r="B42" s="158">
        <v>39</v>
      </c>
      <c r="C42" s="159"/>
      <c r="D42" s="162" t="s">
        <v>297</v>
      </c>
      <c r="E42" s="159" t="s">
        <v>212</v>
      </c>
      <c r="F42" s="219">
        <v>33</v>
      </c>
      <c r="G42" s="219">
        <v>273.31</v>
      </c>
      <c r="H42" s="220">
        <f t="shared" si="0"/>
        <v>9019.23</v>
      </c>
      <c r="J42" s="214" t="s">
        <v>219</v>
      </c>
      <c r="K42" s="214" t="s">
        <v>210</v>
      </c>
      <c r="L42" s="220">
        <v>225</v>
      </c>
      <c r="M42" s="220">
        <v>10.1</v>
      </c>
      <c r="N42" s="220">
        <v>2272.5</v>
      </c>
      <c r="O42" s="221">
        <f t="shared" si="1"/>
        <v>3.8846311635223427E-3</v>
      </c>
      <c r="P42" s="222">
        <f t="shared" si="2"/>
        <v>0.91530638846331658</v>
      </c>
      <c r="S42" s="214" t="s">
        <v>299</v>
      </c>
      <c r="T42" s="214" t="s">
        <v>212</v>
      </c>
    </row>
    <row r="43" spans="2:20">
      <c r="B43" s="158">
        <v>40</v>
      </c>
      <c r="C43" s="159"/>
      <c r="D43" s="162" t="s">
        <v>299</v>
      </c>
      <c r="E43" s="159" t="s">
        <v>212</v>
      </c>
      <c r="F43" s="219">
        <v>104.15</v>
      </c>
      <c r="G43" s="219">
        <v>273.31</v>
      </c>
      <c r="H43" s="220">
        <f t="shared" si="0"/>
        <v>28465.236500000003</v>
      </c>
      <c r="J43" s="214" t="s">
        <v>245</v>
      </c>
      <c r="K43" s="214" t="s">
        <v>210</v>
      </c>
      <c r="L43" s="220">
        <v>122</v>
      </c>
      <c r="M43" s="220">
        <v>18.440000000000001</v>
      </c>
      <c r="N43" s="220">
        <v>2249.6800000000003</v>
      </c>
      <c r="O43" s="221">
        <f t="shared" si="1"/>
        <v>3.8456224580651023E-3</v>
      </c>
      <c r="P43" s="222">
        <f t="shared" si="2"/>
        <v>0.91915201092138166</v>
      </c>
      <c r="S43" s="214" t="s">
        <v>298</v>
      </c>
      <c r="T43" s="214" t="s">
        <v>212</v>
      </c>
    </row>
    <row r="44" spans="2:20">
      <c r="B44" s="158">
        <v>41</v>
      </c>
      <c r="C44" s="159"/>
      <c r="D44" s="162" t="s">
        <v>298</v>
      </c>
      <c r="E44" s="159" t="s">
        <v>212</v>
      </c>
      <c r="F44" s="219">
        <v>82.99</v>
      </c>
      <c r="G44" s="219">
        <v>193.51</v>
      </c>
      <c r="H44" s="220">
        <f t="shared" si="0"/>
        <v>16059.394899999998</v>
      </c>
      <c r="J44" s="214" t="s">
        <v>282</v>
      </c>
      <c r="K44" s="214" t="s">
        <v>210</v>
      </c>
      <c r="L44" s="220">
        <v>3200</v>
      </c>
      <c r="M44" s="220">
        <v>0.68</v>
      </c>
      <c r="N44" s="220">
        <v>2176</v>
      </c>
      <c r="O44" s="221">
        <f t="shared" si="1"/>
        <v>3.7196732285256847E-3</v>
      </c>
      <c r="P44" s="222">
        <f t="shared" si="2"/>
        <v>0.92287168414990739</v>
      </c>
      <c r="S44" s="214" t="s">
        <v>300</v>
      </c>
      <c r="T44" s="214" t="s">
        <v>212</v>
      </c>
    </row>
    <row r="45" spans="2:20">
      <c r="B45" s="158">
        <v>42</v>
      </c>
      <c r="C45" s="159"/>
      <c r="D45" s="162" t="s">
        <v>300</v>
      </c>
      <c r="E45" s="159" t="s">
        <v>212</v>
      </c>
      <c r="F45" s="219">
        <v>5.91</v>
      </c>
      <c r="G45" s="219">
        <v>273.31</v>
      </c>
      <c r="H45" s="220">
        <f t="shared" si="0"/>
        <v>1615.2621000000001</v>
      </c>
      <c r="J45" s="214" t="s">
        <v>262</v>
      </c>
      <c r="K45" s="214" t="s">
        <v>210</v>
      </c>
      <c r="L45" s="220">
        <v>100</v>
      </c>
      <c r="M45" s="220">
        <v>20.399999999999999</v>
      </c>
      <c r="N45" s="220">
        <v>2039.9999999999998</v>
      </c>
      <c r="O45" s="221">
        <f t="shared" si="1"/>
        <v>3.487193651742829E-3</v>
      </c>
      <c r="P45" s="222">
        <f t="shared" si="2"/>
        <v>0.92635887780165027</v>
      </c>
      <c r="S45" s="214" t="s">
        <v>301</v>
      </c>
      <c r="T45" s="214" t="s">
        <v>212</v>
      </c>
    </row>
    <row r="46" spans="2:20">
      <c r="B46" s="158">
        <v>43</v>
      </c>
      <c r="C46" s="159"/>
      <c r="D46" s="162" t="s">
        <v>301</v>
      </c>
      <c r="E46" s="159" t="s">
        <v>212</v>
      </c>
      <c r="F46" s="219">
        <v>3.09</v>
      </c>
      <c r="G46" s="219">
        <v>210.16</v>
      </c>
      <c r="H46" s="220">
        <f t="shared" si="0"/>
        <v>649.39439999999991</v>
      </c>
      <c r="J46" s="214" t="s">
        <v>265</v>
      </c>
      <c r="K46" s="214" t="s">
        <v>210</v>
      </c>
      <c r="L46" s="220">
        <v>126</v>
      </c>
      <c r="M46" s="220">
        <v>15.82</v>
      </c>
      <c r="N46" s="220">
        <v>1993.32</v>
      </c>
      <c r="O46" s="221">
        <f t="shared" si="1"/>
        <v>3.4073984558294196E-3</v>
      </c>
      <c r="P46" s="222">
        <f t="shared" si="2"/>
        <v>0.92976627625747965</v>
      </c>
      <c r="S46" s="214" t="s">
        <v>699</v>
      </c>
      <c r="T46" s="214" t="s">
        <v>228</v>
      </c>
    </row>
    <row r="47" spans="2:20">
      <c r="B47" s="158">
        <v>44</v>
      </c>
      <c r="C47" s="159"/>
      <c r="D47" s="162" t="s">
        <v>269</v>
      </c>
      <c r="E47" s="159" t="s">
        <v>228</v>
      </c>
      <c r="F47" s="219">
        <v>24</v>
      </c>
      <c r="G47" s="219">
        <v>496.62</v>
      </c>
      <c r="H47" s="220">
        <f t="shared" si="0"/>
        <v>11918.880000000001</v>
      </c>
      <c r="J47" s="214" t="s">
        <v>221</v>
      </c>
      <c r="K47" s="214" t="s">
        <v>212</v>
      </c>
      <c r="L47" s="220">
        <v>13</v>
      </c>
      <c r="M47" s="220">
        <v>127.8</v>
      </c>
      <c r="N47" s="220">
        <v>1661.3999999999999</v>
      </c>
      <c r="O47" s="221">
        <f t="shared" si="1"/>
        <v>2.8400115357870275E-3</v>
      </c>
      <c r="P47" s="222">
        <f t="shared" si="2"/>
        <v>0.93260628779326671</v>
      </c>
      <c r="S47" s="214" t="s">
        <v>260</v>
      </c>
      <c r="T47" s="214" t="s">
        <v>234</v>
      </c>
    </row>
    <row r="48" spans="2:20">
      <c r="B48" s="158">
        <v>45</v>
      </c>
      <c r="C48" s="159"/>
      <c r="D48" s="162" t="s">
        <v>260</v>
      </c>
      <c r="E48" s="159" t="s">
        <v>234</v>
      </c>
      <c r="F48" s="219">
        <v>56.2</v>
      </c>
      <c r="G48" s="219">
        <v>14.83</v>
      </c>
      <c r="H48" s="220">
        <f t="shared" si="0"/>
        <v>833.44600000000003</v>
      </c>
      <c r="J48" s="214" t="s">
        <v>232</v>
      </c>
      <c r="K48" s="214" t="s">
        <v>210</v>
      </c>
      <c r="L48" s="220">
        <v>260</v>
      </c>
      <c r="M48" s="220">
        <v>6.3</v>
      </c>
      <c r="N48" s="220">
        <v>1638</v>
      </c>
      <c r="O48" s="221">
        <f t="shared" si="1"/>
        <v>2.8000113733111539E-3</v>
      </c>
      <c r="P48" s="222">
        <f t="shared" si="2"/>
        <v>0.93540629916657791</v>
      </c>
      <c r="S48" s="214" t="s">
        <v>314</v>
      </c>
      <c r="T48" s="214" t="s">
        <v>212</v>
      </c>
    </row>
    <row r="49" spans="2:20">
      <c r="B49" s="158">
        <v>46</v>
      </c>
      <c r="C49" s="159"/>
      <c r="D49" s="162" t="s">
        <v>314</v>
      </c>
      <c r="E49" s="159" t="s">
        <v>212</v>
      </c>
      <c r="F49" s="219">
        <v>20</v>
      </c>
      <c r="G49" s="219">
        <v>14.54</v>
      </c>
      <c r="H49" s="220">
        <f t="shared" si="0"/>
        <v>290.79999999999995</v>
      </c>
      <c r="J49" s="214" t="s">
        <v>300</v>
      </c>
      <c r="K49" s="214" t="s">
        <v>212</v>
      </c>
      <c r="L49" s="220">
        <v>5.91</v>
      </c>
      <c r="M49" s="220">
        <v>273.31</v>
      </c>
      <c r="N49" s="220">
        <v>1615.2621000000001</v>
      </c>
      <c r="O49" s="221">
        <f t="shared" si="1"/>
        <v>2.7611430103043097E-3</v>
      </c>
      <c r="P49" s="222">
        <f t="shared" si="2"/>
        <v>0.93816744217688219</v>
      </c>
      <c r="S49" s="214" t="s">
        <v>268</v>
      </c>
      <c r="T49" s="214" t="s">
        <v>228</v>
      </c>
    </row>
    <row r="50" spans="2:20">
      <c r="B50" s="158">
        <v>47</v>
      </c>
      <c r="C50" s="159"/>
      <c r="D50" s="162" t="s">
        <v>268</v>
      </c>
      <c r="E50" s="159" t="s">
        <v>228</v>
      </c>
      <c r="F50" s="219">
        <v>21</v>
      </c>
      <c r="G50" s="219">
        <v>435.5</v>
      </c>
      <c r="H50" s="220">
        <f t="shared" si="0"/>
        <v>9145.5</v>
      </c>
      <c r="J50" s="214" t="s">
        <v>226</v>
      </c>
      <c r="K50" s="214" t="s">
        <v>224</v>
      </c>
      <c r="L50" s="220">
        <v>782</v>
      </c>
      <c r="M50" s="220">
        <v>2.06</v>
      </c>
      <c r="N50" s="220">
        <v>1610.92</v>
      </c>
      <c r="O50" s="221">
        <f t="shared" si="1"/>
        <v>2.7537205869929207E-3</v>
      </c>
      <c r="P50" s="222">
        <f t="shared" si="2"/>
        <v>0.94092116276387516</v>
      </c>
      <c r="S50" s="214" t="s">
        <v>307</v>
      </c>
      <c r="T50" s="214" t="s">
        <v>210</v>
      </c>
    </row>
    <row r="51" spans="2:20">
      <c r="B51" s="158">
        <v>48</v>
      </c>
      <c r="C51" s="159"/>
      <c r="D51" s="162" t="s">
        <v>307</v>
      </c>
      <c r="E51" s="159" t="s">
        <v>210</v>
      </c>
      <c r="F51" s="219">
        <v>180</v>
      </c>
      <c r="G51" s="219">
        <v>3.2</v>
      </c>
      <c r="H51" s="220">
        <f t="shared" si="0"/>
        <v>576</v>
      </c>
      <c r="J51" s="214" t="s">
        <v>313</v>
      </c>
      <c r="K51" s="214" t="s">
        <v>234</v>
      </c>
      <c r="L51" s="220">
        <v>40</v>
      </c>
      <c r="M51" s="220">
        <v>40.03</v>
      </c>
      <c r="N51" s="220">
        <v>1601.2</v>
      </c>
      <c r="O51" s="221">
        <f t="shared" si="1"/>
        <v>2.7371051348875578E-3</v>
      </c>
      <c r="P51" s="222">
        <f t="shared" si="2"/>
        <v>0.94365826789876273</v>
      </c>
      <c r="S51" s="214" t="s">
        <v>306</v>
      </c>
      <c r="T51" s="214" t="s">
        <v>234</v>
      </c>
    </row>
    <row r="52" spans="2:20">
      <c r="B52" s="158">
        <v>49</v>
      </c>
      <c r="C52" s="159"/>
      <c r="D52" s="162" t="s">
        <v>306</v>
      </c>
      <c r="E52" s="159" t="s">
        <v>234</v>
      </c>
      <c r="F52" s="219">
        <v>100</v>
      </c>
      <c r="G52" s="219">
        <v>0.84</v>
      </c>
      <c r="H52" s="220">
        <f t="shared" si="0"/>
        <v>84</v>
      </c>
      <c r="J52" s="214" t="s">
        <v>249</v>
      </c>
      <c r="K52" s="214" t="s">
        <v>234</v>
      </c>
      <c r="L52" s="220">
        <v>30</v>
      </c>
      <c r="M52" s="220">
        <v>49.81</v>
      </c>
      <c r="N52" s="220">
        <v>1494.3000000000002</v>
      </c>
      <c r="O52" s="221">
        <f t="shared" si="1"/>
        <v>2.5543693499016228E-3</v>
      </c>
      <c r="P52" s="222">
        <f t="shared" si="2"/>
        <v>0.94621263724866433</v>
      </c>
      <c r="S52" s="214" t="s">
        <v>308</v>
      </c>
      <c r="T52" s="214" t="s">
        <v>210</v>
      </c>
    </row>
    <row r="53" spans="2:20">
      <c r="B53" s="158">
        <v>50</v>
      </c>
      <c r="C53" s="159"/>
      <c r="D53" s="162" t="s">
        <v>308</v>
      </c>
      <c r="E53" s="159" t="s">
        <v>210</v>
      </c>
      <c r="F53" s="219">
        <v>158</v>
      </c>
      <c r="G53" s="219">
        <v>5.87</v>
      </c>
      <c r="H53" s="220">
        <f t="shared" si="0"/>
        <v>927.46</v>
      </c>
      <c r="J53" s="214" t="s">
        <v>246</v>
      </c>
      <c r="K53" s="214" t="s">
        <v>210</v>
      </c>
      <c r="L53" s="220">
        <v>133</v>
      </c>
      <c r="M53" s="220">
        <v>11.11</v>
      </c>
      <c r="N53" s="220">
        <v>1477.6299999999999</v>
      </c>
      <c r="O53" s="221">
        <f t="shared" si="1"/>
        <v>2.5258735076591943E-3</v>
      </c>
      <c r="P53" s="222">
        <f t="shared" si="2"/>
        <v>0.94873851075632354</v>
      </c>
      <c r="S53" s="214" t="s">
        <v>282</v>
      </c>
      <c r="T53" s="214" t="s">
        <v>210</v>
      </c>
    </row>
    <row r="54" spans="2:20">
      <c r="B54" s="158">
        <v>51</v>
      </c>
      <c r="C54" s="159"/>
      <c r="D54" s="162" t="s">
        <v>282</v>
      </c>
      <c r="E54" s="159" t="s">
        <v>210</v>
      </c>
      <c r="F54" s="219">
        <v>3200</v>
      </c>
      <c r="G54" s="219">
        <v>0.68</v>
      </c>
      <c r="H54" s="220">
        <f t="shared" si="0"/>
        <v>2176</v>
      </c>
      <c r="J54" s="214" t="s">
        <v>229</v>
      </c>
      <c r="K54" s="214" t="s">
        <v>210</v>
      </c>
      <c r="L54" s="220">
        <v>174</v>
      </c>
      <c r="M54" s="220">
        <v>8.16</v>
      </c>
      <c r="N54" s="220">
        <v>1419.84</v>
      </c>
      <c r="O54" s="221">
        <f t="shared" si="1"/>
        <v>2.4270867816130089E-3</v>
      </c>
      <c r="P54" s="222">
        <f t="shared" si="2"/>
        <v>0.9511655975379365</v>
      </c>
      <c r="S54" s="214" t="s">
        <v>237</v>
      </c>
      <c r="T54" s="214" t="s">
        <v>234</v>
      </c>
    </row>
    <row r="55" spans="2:20">
      <c r="B55" s="158">
        <v>52</v>
      </c>
      <c r="C55" s="159"/>
      <c r="D55" s="162" t="s">
        <v>237</v>
      </c>
      <c r="E55" s="159" t="s">
        <v>234</v>
      </c>
      <c r="F55" s="219">
        <v>26</v>
      </c>
      <c r="G55" s="219">
        <v>34.6</v>
      </c>
      <c r="H55" s="220">
        <f t="shared" si="0"/>
        <v>899.6</v>
      </c>
      <c r="J55" s="214" t="s">
        <v>209</v>
      </c>
      <c r="K55" s="214" t="s">
        <v>210</v>
      </c>
      <c r="L55" s="220">
        <v>300</v>
      </c>
      <c r="M55" s="220">
        <v>4.55</v>
      </c>
      <c r="N55" s="220">
        <v>1365</v>
      </c>
      <c r="O55" s="221">
        <f t="shared" si="1"/>
        <v>2.3333428110926284E-3</v>
      </c>
      <c r="P55" s="222">
        <f t="shared" si="2"/>
        <v>0.95349894034902916</v>
      </c>
      <c r="S55" s="214" t="s">
        <v>227</v>
      </c>
      <c r="T55" s="214" t="s">
        <v>228</v>
      </c>
    </row>
    <row r="56" spans="2:20">
      <c r="B56" s="158">
        <v>53</v>
      </c>
      <c r="C56" s="159"/>
      <c r="D56" s="162" t="s">
        <v>227</v>
      </c>
      <c r="E56" s="159" t="s">
        <v>228</v>
      </c>
      <c r="F56" s="219">
        <v>42</v>
      </c>
      <c r="G56" s="219">
        <v>5.96</v>
      </c>
      <c r="H56" s="220">
        <f t="shared" si="0"/>
        <v>250.32</v>
      </c>
      <c r="J56" s="214" t="s">
        <v>319</v>
      </c>
      <c r="K56" s="214" t="s">
        <v>210</v>
      </c>
      <c r="L56" s="220">
        <v>158</v>
      </c>
      <c r="M56" s="220">
        <v>8.42</v>
      </c>
      <c r="N56" s="220">
        <v>1330.36</v>
      </c>
      <c r="O56" s="221">
        <f t="shared" si="1"/>
        <v>2.2741288953591126E-3</v>
      </c>
      <c r="P56" s="222">
        <f t="shared" si="2"/>
        <v>0.95577306924438832</v>
      </c>
      <c r="S56" s="214" t="s">
        <v>219</v>
      </c>
      <c r="T56" s="214" t="s">
        <v>210</v>
      </c>
    </row>
    <row r="57" spans="2:20">
      <c r="B57" s="158">
        <v>54</v>
      </c>
      <c r="C57" s="159"/>
      <c r="D57" s="162" t="s">
        <v>219</v>
      </c>
      <c r="E57" s="159" t="s">
        <v>210</v>
      </c>
      <c r="F57" s="219">
        <v>225</v>
      </c>
      <c r="G57" s="219">
        <v>10.1</v>
      </c>
      <c r="H57" s="220">
        <f t="shared" si="0"/>
        <v>2272.5</v>
      </c>
      <c r="J57" s="214" t="s">
        <v>250</v>
      </c>
      <c r="K57" s="214" t="s">
        <v>210</v>
      </c>
      <c r="L57" s="220">
        <v>18</v>
      </c>
      <c r="M57" s="220">
        <v>73.510000000000005</v>
      </c>
      <c r="N57" s="220">
        <v>1323.18</v>
      </c>
      <c r="O57" s="221">
        <f t="shared" si="1"/>
        <v>2.2618553412319005E-3</v>
      </c>
      <c r="P57" s="222">
        <f t="shared" si="2"/>
        <v>0.95803492458562023</v>
      </c>
      <c r="S57" s="214" t="s">
        <v>220</v>
      </c>
      <c r="T57" s="214" t="s">
        <v>210</v>
      </c>
    </row>
    <row r="58" spans="2:20">
      <c r="B58" s="158">
        <v>55</v>
      </c>
      <c r="C58" s="159"/>
      <c r="D58" s="162" t="s">
        <v>220</v>
      </c>
      <c r="E58" s="159" t="s">
        <v>210</v>
      </c>
      <c r="F58" s="219">
        <v>725</v>
      </c>
      <c r="G58" s="219">
        <v>10.48</v>
      </c>
      <c r="H58" s="220">
        <f t="shared" si="0"/>
        <v>7598</v>
      </c>
      <c r="J58" s="214" t="s">
        <v>281</v>
      </c>
      <c r="K58" s="214" t="s">
        <v>210</v>
      </c>
      <c r="L58" s="220">
        <v>68.84</v>
      </c>
      <c r="M58" s="220">
        <v>19.149999999999999</v>
      </c>
      <c r="N58" s="220">
        <v>1318.2860000000001</v>
      </c>
      <c r="O58" s="221">
        <f t="shared" si="1"/>
        <v>2.2534894952850231E-3</v>
      </c>
      <c r="P58" s="222">
        <f t="shared" si="2"/>
        <v>0.96028841408090526</v>
      </c>
      <c r="S58" s="214" t="s">
        <v>218</v>
      </c>
      <c r="T58" s="214" t="s">
        <v>210</v>
      </c>
    </row>
    <row r="59" spans="2:20">
      <c r="B59" s="158">
        <v>56</v>
      </c>
      <c r="C59" s="159"/>
      <c r="D59" s="162" t="s">
        <v>218</v>
      </c>
      <c r="E59" s="159" t="s">
        <v>210</v>
      </c>
      <c r="F59" s="219">
        <v>35</v>
      </c>
      <c r="G59" s="219">
        <v>5.66</v>
      </c>
      <c r="H59" s="220">
        <f t="shared" si="0"/>
        <v>198.1</v>
      </c>
      <c r="J59" s="214" t="s">
        <v>236</v>
      </c>
      <c r="K59" s="214" t="s">
        <v>210</v>
      </c>
      <c r="L59" s="220">
        <v>80</v>
      </c>
      <c r="M59" s="220">
        <v>16.43</v>
      </c>
      <c r="N59" s="220">
        <v>1314.4</v>
      </c>
      <c r="O59" s="221">
        <f t="shared" si="1"/>
        <v>2.2468467332601837E-3</v>
      </c>
      <c r="P59" s="222">
        <f t="shared" si="2"/>
        <v>0.96253526081416541</v>
      </c>
      <c r="S59" s="214" t="s">
        <v>238</v>
      </c>
      <c r="T59" s="214" t="s">
        <v>210</v>
      </c>
    </row>
    <row r="60" spans="2:20">
      <c r="B60" s="158">
        <v>57</v>
      </c>
      <c r="C60" s="159"/>
      <c r="D60" s="162" t="s">
        <v>238</v>
      </c>
      <c r="E60" s="159" t="s">
        <v>210</v>
      </c>
      <c r="F60" s="219">
        <v>1440</v>
      </c>
      <c r="G60" s="219">
        <v>4.76</v>
      </c>
      <c r="H60" s="220">
        <f t="shared" si="0"/>
        <v>6854.4</v>
      </c>
      <c r="J60" s="214" t="s">
        <v>271</v>
      </c>
      <c r="K60" s="214" t="s">
        <v>228</v>
      </c>
      <c r="L60" s="220">
        <v>3</v>
      </c>
      <c r="M60" s="220">
        <v>394.5</v>
      </c>
      <c r="N60" s="220">
        <v>1183.5</v>
      </c>
      <c r="O60" s="221">
        <f t="shared" si="1"/>
        <v>2.0230851406066856E-3</v>
      </c>
      <c r="P60" s="222">
        <f t="shared" si="2"/>
        <v>0.96455834595477208</v>
      </c>
      <c r="S60" s="214" t="s">
        <v>235</v>
      </c>
      <c r="T60" s="214" t="s">
        <v>234</v>
      </c>
    </row>
    <row r="61" spans="2:20">
      <c r="B61" s="158">
        <v>58</v>
      </c>
      <c r="C61" s="159"/>
      <c r="D61" s="162" t="s">
        <v>235</v>
      </c>
      <c r="E61" s="159" t="s">
        <v>234</v>
      </c>
      <c r="F61" s="219">
        <v>100</v>
      </c>
      <c r="G61" s="219">
        <v>3.67</v>
      </c>
      <c r="H61" s="220">
        <f t="shared" si="0"/>
        <v>367</v>
      </c>
      <c r="J61" s="214" t="s">
        <v>223</v>
      </c>
      <c r="K61" s="214" t="s">
        <v>224</v>
      </c>
      <c r="L61" s="220">
        <v>553</v>
      </c>
      <c r="M61" s="220">
        <v>2.06</v>
      </c>
      <c r="N61" s="220">
        <v>1139.18</v>
      </c>
      <c r="O61" s="221">
        <f t="shared" si="1"/>
        <v>1.9473241491139198E-3</v>
      </c>
      <c r="P61" s="222">
        <f t="shared" si="2"/>
        <v>0.96650567010388599</v>
      </c>
      <c r="S61" s="214" t="s">
        <v>283</v>
      </c>
      <c r="T61" s="214" t="s">
        <v>228</v>
      </c>
    </row>
    <row r="62" spans="2:20">
      <c r="B62" s="158">
        <v>59</v>
      </c>
      <c r="C62" s="159"/>
      <c r="D62" s="162" t="s">
        <v>283</v>
      </c>
      <c r="E62" s="159" t="s">
        <v>228</v>
      </c>
      <c r="F62" s="219">
        <v>2</v>
      </c>
      <c r="G62" s="219">
        <v>2000</v>
      </c>
      <c r="H62" s="220">
        <f t="shared" si="0"/>
        <v>4000</v>
      </c>
      <c r="J62" s="214" t="s">
        <v>216</v>
      </c>
      <c r="K62" s="214" t="s">
        <v>210</v>
      </c>
      <c r="L62" s="220">
        <v>27</v>
      </c>
      <c r="M62" s="220">
        <v>39.01</v>
      </c>
      <c r="N62" s="220">
        <v>1053.27</v>
      </c>
      <c r="O62" s="221">
        <f t="shared" si="1"/>
        <v>1.8004688517505734E-3</v>
      </c>
      <c r="P62" s="222">
        <f t="shared" si="2"/>
        <v>0.96830613895563655</v>
      </c>
      <c r="S62" s="214" t="s">
        <v>326</v>
      </c>
      <c r="T62" s="214" t="s">
        <v>324</v>
      </c>
    </row>
    <row r="63" spans="2:20">
      <c r="B63" s="158">
        <v>60</v>
      </c>
      <c r="C63" s="159"/>
      <c r="D63" s="162" t="s">
        <v>326</v>
      </c>
      <c r="E63" s="159" t="s">
        <v>324</v>
      </c>
      <c r="F63" s="219">
        <v>1</v>
      </c>
      <c r="G63" s="219">
        <v>25</v>
      </c>
      <c r="H63" s="220">
        <f t="shared" si="0"/>
        <v>25</v>
      </c>
      <c r="J63" s="214" t="s">
        <v>308</v>
      </c>
      <c r="K63" s="214" t="s">
        <v>210</v>
      </c>
      <c r="L63" s="220">
        <v>158</v>
      </c>
      <c r="M63" s="220">
        <v>5.87</v>
      </c>
      <c r="N63" s="220">
        <v>927.46</v>
      </c>
      <c r="O63" s="221">
        <f t="shared" si="1"/>
        <v>1.5854081491399042E-3</v>
      </c>
      <c r="P63" s="222">
        <f t="shared" si="2"/>
        <v>0.96989154710477643</v>
      </c>
      <c r="S63" s="214" t="s">
        <v>248</v>
      </c>
      <c r="T63" s="214" t="s">
        <v>234</v>
      </c>
    </row>
    <row r="64" spans="2:20">
      <c r="B64" s="158">
        <v>61</v>
      </c>
      <c r="C64" s="159"/>
      <c r="D64" s="162" t="s">
        <v>248</v>
      </c>
      <c r="E64" s="159" t="s">
        <v>234</v>
      </c>
      <c r="F64" s="219">
        <v>55.2</v>
      </c>
      <c r="G64" s="219">
        <v>50.66</v>
      </c>
      <c r="H64" s="220">
        <f t="shared" si="0"/>
        <v>2796.4319999999998</v>
      </c>
      <c r="J64" s="214" t="s">
        <v>257</v>
      </c>
      <c r="K64" s="214" t="s">
        <v>228</v>
      </c>
      <c r="L64" s="220">
        <v>5</v>
      </c>
      <c r="M64" s="220">
        <v>182.05</v>
      </c>
      <c r="N64" s="220">
        <v>910.25</v>
      </c>
      <c r="O64" s="221">
        <f t="shared" si="1"/>
        <v>1.5559892262249561E-3</v>
      </c>
      <c r="P64" s="222">
        <f t="shared" si="2"/>
        <v>0.97144753633100134</v>
      </c>
      <c r="S64" s="214" t="s">
        <v>249</v>
      </c>
      <c r="T64" s="214" t="s">
        <v>234</v>
      </c>
    </row>
    <row r="65" spans="2:20">
      <c r="B65" s="158">
        <v>62</v>
      </c>
      <c r="C65" s="159"/>
      <c r="D65" s="162" t="s">
        <v>249</v>
      </c>
      <c r="E65" s="159" t="s">
        <v>234</v>
      </c>
      <c r="F65" s="219">
        <v>30</v>
      </c>
      <c r="G65" s="219">
        <v>49.81</v>
      </c>
      <c r="H65" s="220">
        <f t="shared" si="0"/>
        <v>1494.3000000000002</v>
      </c>
      <c r="J65" s="214" t="s">
        <v>237</v>
      </c>
      <c r="K65" s="214" t="s">
        <v>234</v>
      </c>
      <c r="L65" s="220">
        <v>26</v>
      </c>
      <c r="M65" s="220">
        <v>34.6</v>
      </c>
      <c r="N65" s="220">
        <v>899.6</v>
      </c>
      <c r="O65" s="221">
        <f t="shared" si="1"/>
        <v>1.5377840240724751E-3</v>
      </c>
      <c r="P65" s="222">
        <f t="shared" si="2"/>
        <v>0.97298532035507379</v>
      </c>
      <c r="S65" s="214" t="s">
        <v>250</v>
      </c>
      <c r="T65" s="214" t="s">
        <v>210</v>
      </c>
    </row>
    <row r="66" spans="2:20">
      <c r="B66" s="158">
        <v>63</v>
      </c>
      <c r="C66" s="159"/>
      <c r="D66" s="162" t="s">
        <v>250</v>
      </c>
      <c r="E66" s="159" t="s">
        <v>210</v>
      </c>
      <c r="F66" s="219">
        <v>18</v>
      </c>
      <c r="G66" s="219">
        <v>73.510000000000005</v>
      </c>
      <c r="H66" s="220">
        <f t="shared" si="0"/>
        <v>1323.18</v>
      </c>
      <c r="J66" s="214" t="s">
        <v>260</v>
      </c>
      <c r="K66" s="214" t="s">
        <v>234</v>
      </c>
      <c r="L66" s="220">
        <v>56.2</v>
      </c>
      <c r="M66" s="220">
        <v>14.83</v>
      </c>
      <c r="N66" s="220">
        <v>833.44600000000003</v>
      </c>
      <c r="O66" s="221">
        <f t="shared" si="1"/>
        <v>1.4246998040541442E-3</v>
      </c>
      <c r="P66" s="222">
        <f t="shared" si="2"/>
        <v>0.97441002015912792</v>
      </c>
      <c r="S66" s="214" t="s">
        <v>280</v>
      </c>
      <c r="T66" s="214" t="s">
        <v>224</v>
      </c>
    </row>
    <row r="67" spans="2:20">
      <c r="B67" s="158">
        <v>64</v>
      </c>
      <c r="C67" s="159"/>
      <c r="D67" s="162" t="s">
        <v>280</v>
      </c>
      <c r="E67" s="159" t="s">
        <v>224</v>
      </c>
      <c r="F67" s="219">
        <v>762</v>
      </c>
      <c r="G67" s="219">
        <v>3.32</v>
      </c>
      <c r="H67" s="220">
        <f t="shared" si="0"/>
        <v>2529.8399999999997</v>
      </c>
      <c r="J67" s="214" t="s">
        <v>274</v>
      </c>
      <c r="K67" s="214" t="s">
        <v>228</v>
      </c>
      <c r="L67" s="220">
        <v>8</v>
      </c>
      <c r="M67" s="220">
        <v>103.6</v>
      </c>
      <c r="N67" s="220">
        <v>828.8</v>
      </c>
      <c r="O67" s="221">
        <f t="shared" si="1"/>
        <v>1.416757891453165E-3</v>
      </c>
      <c r="P67" s="222">
        <f t="shared" si="2"/>
        <v>0.97582677805058105</v>
      </c>
      <c r="S67" s="214" t="s">
        <v>295</v>
      </c>
      <c r="T67" s="214" t="s">
        <v>224</v>
      </c>
    </row>
    <row r="68" spans="2:20">
      <c r="B68" s="158">
        <v>65</v>
      </c>
      <c r="C68" s="159"/>
      <c r="D68" s="162" t="s">
        <v>295</v>
      </c>
      <c r="E68" s="159" t="s">
        <v>224</v>
      </c>
      <c r="F68" s="219">
        <v>9736.7900000000009</v>
      </c>
      <c r="G68" s="219">
        <v>3.32</v>
      </c>
      <c r="H68" s="220">
        <f t="shared" ref="H68:H111" si="3">F68*G68</f>
        <v>32326.142800000001</v>
      </c>
      <c r="J68" s="214" t="s">
        <v>241</v>
      </c>
      <c r="K68" s="214" t="s">
        <v>210</v>
      </c>
      <c r="L68" s="220">
        <v>37</v>
      </c>
      <c r="M68" s="220">
        <v>22</v>
      </c>
      <c r="N68" s="220">
        <v>814</v>
      </c>
      <c r="O68" s="221">
        <f t="shared" si="1"/>
        <v>1.3914586433915015E-3</v>
      </c>
      <c r="P68" s="222">
        <f t="shared" si="2"/>
        <v>0.97721823669397256</v>
      </c>
      <c r="S68" s="214" t="s">
        <v>213</v>
      </c>
      <c r="T68" s="214" t="s">
        <v>210</v>
      </c>
    </row>
    <row r="69" spans="2:20">
      <c r="B69" s="158">
        <v>66</v>
      </c>
      <c r="C69" s="159"/>
      <c r="D69" s="162" t="s">
        <v>213</v>
      </c>
      <c r="E69" s="159" t="s">
        <v>210</v>
      </c>
      <c r="F69" s="219">
        <v>50</v>
      </c>
      <c r="G69" s="219">
        <v>3.74</v>
      </c>
      <c r="H69" s="220">
        <f t="shared" si="3"/>
        <v>187</v>
      </c>
      <c r="J69" s="214" t="s">
        <v>303</v>
      </c>
      <c r="K69" s="214" t="s">
        <v>228</v>
      </c>
      <c r="L69" s="220">
        <v>1159</v>
      </c>
      <c r="M69" s="220">
        <v>0.66</v>
      </c>
      <c r="N69" s="220">
        <v>764.94</v>
      </c>
      <c r="O69" s="221">
        <f t="shared" ref="O69:O111" si="4">N69/N$112</f>
        <v>1.3075950548843921E-3</v>
      </c>
      <c r="P69" s="222">
        <f t="shared" si="2"/>
        <v>0.97852583174885699</v>
      </c>
      <c r="S69" s="214" t="s">
        <v>211</v>
      </c>
      <c r="T69" s="214" t="s">
        <v>212</v>
      </c>
    </row>
    <row r="70" spans="2:20">
      <c r="B70" s="158">
        <v>67</v>
      </c>
      <c r="C70" s="159"/>
      <c r="D70" s="162" t="s">
        <v>211</v>
      </c>
      <c r="E70" s="159" t="s">
        <v>212</v>
      </c>
      <c r="F70" s="219">
        <v>5</v>
      </c>
      <c r="G70" s="219">
        <v>20.64</v>
      </c>
      <c r="H70" s="220">
        <f t="shared" si="3"/>
        <v>103.2</v>
      </c>
      <c r="J70" s="214" t="s">
        <v>281</v>
      </c>
      <c r="K70" s="214" t="s">
        <v>210</v>
      </c>
      <c r="L70" s="220">
        <v>38.5</v>
      </c>
      <c r="M70" s="220">
        <v>19.149999999999999</v>
      </c>
      <c r="N70" s="220">
        <v>737.27499999999998</v>
      </c>
      <c r="O70" s="221">
        <f t="shared" si="4"/>
        <v>1.2603042645042619E-3</v>
      </c>
      <c r="P70" s="222">
        <f t="shared" ref="P70:P111" si="5">P69+O70</f>
        <v>0.97978613601336129</v>
      </c>
      <c r="S70" s="214" t="s">
        <v>264</v>
      </c>
      <c r="T70" s="214" t="s">
        <v>210</v>
      </c>
    </row>
    <row r="71" spans="2:20">
      <c r="B71" s="158">
        <v>68</v>
      </c>
      <c r="C71" s="159"/>
      <c r="D71" s="162" t="s">
        <v>264</v>
      </c>
      <c r="E71" s="159" t="s">
        <v>210</v>
      </c>
      <c r="F71" s="219">
        <v>740</v>
      </c>
      <c r="G71" s="219">
        <v>3.58</v>
      </c>
      <c r="H71" s="220">
        <f t="shared" si="3"/>
        <v>2649.2000000000003</v>
      </c>
      <c r="J71" s="214" t="s">
        <v>304</v>
      </c>
      <c r="K71" s="214" t="s">
        <v>228</v>
      </c>
      <c r="L71" s="220">
        <v>1270</v>
      </c>
      <c r="M71" s="220">
        <v>0.53</v>
      </c>
      <c r="N71" s="220">
        <v>673.1</v>
      </c>
      <c r="O71" s="221">
        <f t="shared" si="4"/>
        <v>1.1506029642098521E-3</v>
      </c>
      <c r="P71" s="222">
        <f t="shared" si="5"/>
        <v>0.98093673897757117</v>
      </c>
      <c r="S71" s="214" t="s">
        <v>263</v>
      </c>
      <c r="T71" s="214" t="s">
        <v>210</v>
      </c>
    </row>
    <row r="72" spans="2:20">
      <c r="B72" s="158">
        <v>69</v>
      </c>
      <c r="C72" s="159"/>
      <c r="D72" s="162" t="s">
        <v>263</v>
      </c>
      <c r="E72" s="159" t="s">
        <v>210</v>
      </c>
      <c r="F72" s="219">
        <v>2600</v>
      </c>
      <c r="G72" s="219">
        <v>3.2</v>
      </c>
      <c r="H72" s="220">
        <f t="shared" si="3"/>
        <v>8320</v>
      </c>
      <c r="J72" s="214" t="s">
        <v>267</v>
      </c>
      <c r="K72" s="214" t="s">
        <v>234</v>
      </c>
      <c r="L72" s="220">
        <v>70.400000000000006</v>
      </c>
      <c r="M72" s="220">
        <v>9.4700000000000006</v>
      </c>
      <c r="N72" s="220">
        <v>666.6880000000001</v>
      </c>
      <c r="O72" s="221">
        <f t="shared" si="4"/>
        <v>1.1396422359280017E-3</v>
      </c>
      <c r="P72" s="222">
        <f t="shared" si="5"/>
        <v>0.98207638121349916</v>
      </c>
      <c r="S72" s="214" t="s">
        <v>247</v>
      </c>
      <c r="T72" s="214" t="s">
        <v>210</v>
      </c>
    </row>
    <row r="73" spans="2:20">
      <c r="B73" s="158">
        <v>70</v>
      </c>
      <c r="C73" s="159"/>
      <c r="D73" s="162" t="s">
        <v>247</v>
      </c>
      <c r="E73" s="159" t="s">
        <v>210</v>
      </c>
      <c r="F73" s="219">
        <v>113</v>
      </c>
      <c r="G73" s="219">
        <v>40.380000000000003</v>
      </c>
      <c r="H73" s="220">
        <f t="shared" si="3"/>
        <v>4562.9400000000005</v>
      </c>
      <c r="J73" s="214" t="s">
        <v>301</v>
      </c>
      <c r="K73" s="214" t="s">
        <v>212</v>
      </c>
      <c r="L73" s="220">
        <v>3.09</v>
      </c>
      <c r="M73" s="220">
        <v>210.16</v>
      </c>
      <c r="N73" s="220">
        <v>649.39439999999991</v>
      </c>
      <c r="O73" s="221">
        <f t="shared" si="4"/>
        <v>1.110080406449678E-3</v>
      </c>
      <c r="P73" s="222">
        <f t="shared" si="5"/>
        <v>0.98318646161994883</v>
      </c>
      <c r="S73" s="214" t="s">
        <v>287</v>
      </c>
      <c r="T73" s="214" t="s">
        <v>228</v>
      </c>
    </row>
    <row r="74" spans="2:20">
      <c r="B74" s="158">
        <v>71</v>
      </c>
      <c r="C74" s="159"/>
      <c r="D74" s="162" t="s">
        <v>287</v>
      </c>
      <c r="E74" s="159" t="s">
        <v>228</v>
      </c>
      <c r="F74" s="219">
        <v>43</v>
      </c>
      <c r="G74" s="219">
        <v>82.19</v>
      </c>
      <c r="H74" s="220">
        <f t="shared" si="3"/>
        <v>3534.17</v>
      </c>
      <c r="J74" s="214" t="s">
        <v>272</v>
      </c>
      <c r="K74" s="214" t="s">
        <v>228</v>
      </c>
      <c r="L74" s="220">
        <v>4</v>
      </c>
      <c r="M74" s="220">
        <v>156.29</v>
      </c>
      <c r="N74" s="220">
        <v>625.16</v>
      </c>
      <c r="O74" s="221">
        <f t="shared" si="4"/>
        <v>1.0686539133938956E-3</v>
      </c>
      <c r="P74" s="222">
        <f t="shared" si="5"/>
        <v>0.98425511553334277</v>
      </c>
      <c r="S74" s="214" t="s">
        <v>281</v>
      </c>
      <c r="T74" s="214" t="s">
        <v>210</v>
      </c>
    </row>
    <row r="75" spans="2:20">
      <c r="B75" s="223"/>
      <c r="C75" s="224"/>
      <c r="D75" s="225" t="s">
        <v>281</v>
      </c>
      <c r="E75" s="224" t="s">
        <v>210</v>
      </c>
      <c r="F75" s="226">
        <v>38.5</v>
      </c>
      <c r="G75" s="227">
        <v>19.149999999999999</v>
      </c>
      <c r="H75" s="220">
        <f t="shared" si="3"/>
        <v>737.27499999999998</v>
      </c>
      <c r="J75" s="214" t="s">
        <v>307</v>
      </c>
      <c r="K75" s="214" t="s">
        <v>210</v>
      </c>
      <c r="L75" s="220">
        <v>180</v>
      </c>
      <c r="M75" s="220">
        <v>3.2</v>
      </c>
      <c r="N75" s="220">
        <v>576</v>
      </c>
      <c r="O75" s="221">
        <f t="shared" si="4"/>
        <v>9.8461938402150465E-4</v>
      </c>
      <c r="P75" s="222">
        <f t="shared" si="5"/>
        <v>0.98523973491736427</v>
      </c>
      <c r="S75" s="214" t="s">
        <v>276</v>
      </c>
      <c r="T75" s="214" t="s">
        <v>234</v>
      </c>
    </row>
    <row r="76" spans="2:20">
      <c r="B76" s="164"/>
      <c r="C76" s="159"/>
      <c r="D76" s="162" t="s">
        <v>281</v>
      </c>
      <c r="E76" s="159" t="s">
        <v>210</v>
      </c>
      <c r="F76" s="219">
        <v>68.84</v>
      </c>
      <c r="G76" s="219">
        <v>19.149999999999999</v>
      </c>
      <c r="H76" s="220">
        <f t="shared" si="3"/>
        <v>1318.2860000000001</v>
      </c>
      <c r="J76" s="214" t="s">
        <v>214</v>
      </c>
      <c r="K76" s="214" t="s">
        <v>212</v>
      </c>
      <c r="L76" s="220">
        <v>96</v>
      </c>
      <c r="M76" s="220">
        <v>5.8</v>
      </c>
      <c r="N76" s="220">
        <v>556.79999999999995</v>
      </c>
      <c r="O76" s="221">
        <f t="shared" si="4"/>
        <v>9.5179873788745449E-4</v>
      </c>
      <c r="P76" s="222">
        <f t="shared" si="5"/>
        <v>0.9861915336552517</v>
      </c>
      <c r="S76" s="214" t="s">
        <v>284</v>
      </c>
      <c r="T76" s="214" t="s">
        <v>210</v>
      </c>
    </row>
    <row r="77" spans="2:20">
      <c r="B77" s="158">
        <v>1</v>
      </c>
      <c r="C77" s="159"/>
      <c r="D77" s="162" t="s">
        <v>276</v>
      </c>
      <c r="E77" s="159" t="s">
        <v>234</v>
      </c>
      <c r="F77" s="219">
        <v>56.2</v>
      </c>
      <c r="G77" s="219">
        <v>3.12</v>
      </c>
      <c r="H77" s="220">
        <f t="shared" si="3"/>
        <v>175.34400000000002</v>
      </c>
      <c r="J77" s="214" t="s">
        <v>217</v>
      </c>
      <c r="K77" s="214" t="s">
        <v>210</v>
      </c>
      <c r="L77" s="220">
        <v>13</v>
      </c>
      <c r="M77" s="220">
        <v>42.43</v>
      </c>
      <c r="N77" s="220">
        <v>551.59</v>
      </c>
      <c r="O77" s="221">
        <f t="shared" si="4"/>
        <v>9.428927188062879E-4</v>
      </c>
      <c r="P77" s="222">
        <f t="shared" si="5"/>
        <v>0.98713442637405802</v>
      </c>
      <c r="S77" s="214" t="s">
        <v>258</v>
      </c>
      <c r="T77" s="214" t="s">
        <v>228</v>
      </c>
    </row>
    <row r="78" spans="2:20">
      <c r="B78" s="158">
        <v>2</v>
      </c>
      <c r="C78" s="159"/>
      <c r="D78" s="162" t="s">
        <v>284</v>
      </c>
      <c r="E78" s="159" t="s">
        <v>210</v>
      </c>
      <c r="F78" s="163">
        <v>52</v>
      </c>
      <c r="G78" s="219">
        <v>70</v>
      </c>
      <c r="H78" s="220">
        <f t="shared" si="3"/>
        <v>3640</v>
      </c>
      <c r="J78" s="214" t="s">
        <v>255</v>
      </c>
      <c r="K78" s="214" t="s">
        <v>228</v>
      </c>
      <c r="L78" s="220">
        <v>3</v>
      </c>
      <c r="M78" s="220">
        <v>182.53</v>
      </c>
      <c r="N78" s="220">
        <v>547.59</v>
      </c>
      <c r="O78" s="221">
        <f t="shared" si="4"/>
        <v>9.3605508419502745E-4</v>
      </c>
      <c r="P78" s="222">
        <f t="shared" si="5"/>
        <v>0.98807048145825305</v>
      </c>
      <c r="S78" s="214" t="s">
        <v>259</v>
      </c>
      <c r="T78" s="214" t="s">
        <v>210</v>
      </c>
    </row>
    <row r="79" spans="2:20">
      <c r="B79" s="158">
        <v>3</v>
      </c>
      <c r="C79" s="159"/>
      <c r="D79" s="162" t="s">
        <v>258</v>
      </c>
      <c r="E79" s="159" t="s">
        <v>228</v>
      </c>
      <c r="F79" s="219">
        <v>1</v>
      </c>
      <c r="G79" s="219">
        <v>3253.57</v>
      </c>
      <c r="H79" s="220">
        <f t="shared" si="3"/>
        <v>3253.57</v>
      </c>
      <c r="J79" s="214" t="s">
        <v>266</v>
      </c>
      <c r="K79" s="214" t="s">
        <v>234</v>
      </c>
      <c r="L79" s="220">
        <v>52</v>
      </c>
      <c r="M79" s="220">
        <v>9.66</v>
      </c>
      <c r="N79" s="220">
        <v>502.32</v>
      </c>
      <c r="O79" s="221">
        <f t="shared" si="4"/>
        <v>8.5867015448208724E-4</v>
      </c>
      <c r="P79" s="222">
        <f t="shared" si="5"/>
        <v>0.98892915161273509</v>
      </c>
      <c r="S79" s="214" t="s">
        <v>256</v>
      </c>
      <c r="T79" s="214" t="s">
        <v>228</v>
      </c>
    </row>
    <row r="80" spans="2:20">
      <c r="B80" s="158">
        <v>4</v>
      </c>
      <c r="C80" s="159"/>
      <c r="D80" s="162" t="s">
        <v>259</v>
      </c>
      <c r="E80" s="159" t="s">
        <v>210</v>
      </c>
      <c r="F80" s="219">
        <v>44.5</v>
      </c>
      <c r="G80" s="219">
        <v>67.8</v>
      </c>
      <c r="H80" s="220">
        <f t="shared" si="3"/>
        <v>3017.1</v>
      </c>
      <c r="J80" s="214" t="s">
        <v>275</v>
      </c>
      <c r="K80" s="214" t="s">
        <v>210</v>
      </c>
      <c r="L80" s="220">
        <v>19.5</v>
      </c>
      <c r="M80" s="220">
        <v>25.38</v>
      </c>
      <c r="N80" s="220">
        <v>494.90999999999997</v>
      </c>
      <c r="O80" s="221">
        <f t="shared" si="4"/>
        <v>8.4600343636472724E-4</v>
      </c>
      <c r="P80" s="222">
        <f t="shared" si="5"/>
        <v>0.98977515504909985</v>
      </c>
      <c r="S80" s="214" t="s">
        <v>257</v>
      </c>
      <c r="T80" s="214" t="s">
        <v>228</v>
      </c>
    </row>
    <row r="81" spans="2:20">
      <c r="B81" s="164"/>
      <c r="C81" s="159"/>
      <c r="D81" s="162" t="s">
        <v>256</v>
      </c>
      <c r="E81" s="159" t="s">
        <v>228</v>
      </c>
      <c r="F81" s="219">
        <v>1</v>
      </c>
      <c r="G81" s="219">
        <v>202.45</v>
      </c>
      <c r="H81" s="220">
        <f t="shared" si="3"/>
        <v>202.45</v>
      </c>
      <c r="J81" s="214" t="s">
        <v>230</v>
      </c>
      <c r="K81" s="214" t="s">
        <v>210</v>
      </c>
      <c r="L81" s="220">
        <v>55</v>
      </c>
      <c r="M81" s="220">
        <v>8.16</v>
      </c>
      <c r="N81" s="220">
        <v>448.8</v>
      </c>
      <c r="O81" s="221">
        <f t="shared" si="4"/>
        <v>7.6718260338342248E-4</v>
      </c>
      <c r="P81" s="222">
        <f t="shared" si="5"/>
        <v>0.99054233765248323</v>
      </c>
      <c r="S81" s="214" t="s">
        <v>253</v>
      </c>
      <c r="T81" s="214" t="s">
        <v>228</v>
      </c>
    </row>
    <row r="82" spans="2:20">
      <c r="B82" s="158">
        <v>5</v>
      </c>
      <c r="C82" s="159"/>
      <c r="D82" s="162" t="s">
        <v>257</v>
      </c>
      <c r="E82" s="159" t="s">
        <v>228</v>
      </c>
      <c r="F82" s="219">
        <v>5</v>
      </c>
      <c r="G82" s="219">
        <v>182.05</v>
      </c>
      <c r="H82" s="220">
        <f t="shared" si="3"/>
        <v>910.25</v>
      </c>
      <c r="J82" s="214" t="s">
        <v>323</v>
      </c>
      <c r="K82" s="214" t="s">
        <v>324</v>
      </c>
      <c r="L82" s="220">
        <v>4</v>
      </c>
      <c r="M82" s="220">
        <v>100</v>
      </c>
      <c r="N82" s="220">
        <v>400</v>
      </c>
      <c r="O82" s="221">
        <f t="shared" si="4"/>
        <v>6.8376346112604489E-4</v>
      </c>
      <c r="P82" s="222">
        <f t="shared" si="5"/>
        <v>0.99122610111360931</v>
      </c>
      <c r="S82" s="214" t="s">
        <v>254</v>
      </c>
      <c r="T82" s="214" t="s">
        <v>228</v>
      </c>
    </row>
    <row r="83" spans="2:20">
      <c r="B83" s="158">
        <v>6</v>
      </c>
      <c r="C83" s="159"/>
      <c r="D83" s="162" t="s">
        <v>253</v>
      </c>
      <c r="E83" s="159" t="s">
        <v>228</v>
      </c>
      <c r="F83" s="219">
        <v>24</v>
      </c>
      <c r="G83" s="219">
        <v>152.84</v>
      </c>
      <c r="H83" s="220">
        <f t="shared" si="3"/>
        <v>3668.16</v>
      </c>
      <c r="J83" s="214" t="s">
        <v>235</v>
      </c>
      <c r="K83" s="214" t="s">
        <v>234</v>
      </c>
      <c r="L83" s="220">
        <v>100</v>
      </c>
      <c r="M83" s="220">
        <v>3.67</v>
      </c>
      <c r="N83" s="220">
        <v>367</v>
      </c>
      <c r="O83" s="221">
        <f t="shared" si="4"/>
        <v>6.2735297558314624E-4</v>
      </c>
      <c r="P83" s="222">
        <f t="shared" si="5"/>
        <v>0.99185345408919245</v>
      </c>
      <c r="S83" s="214" t="s">
        <v>255</v>
      </c>
      <c r="T83" s="214" t="s">
        <v>228</v>
      </c>
    </row>
    <row r="84" spans="2:20">
      <c r="B84" s="158">
        <v>7</v>
      </c>
      <c r="C84" s="159"/>
      <c r="D84" s="162" t="s">
        <v>254</v>
      </c>
      <c r="E84" s="159" t="s">
        <v>228</v>
      </c>
      <c r="F84" s="219">
        <v>41</v>
      </c>
      <c r="G84" s="219">
        <v>176.84</v>
      </c>
      <c r="H84" s="220">
        <f t="shared" si="3"/>
        <v>7250.4400000000005</v>
      </c>
      <c r="J84" s="214" t="s">
        <v>317</v>
      </c>
      <c r="K84" s="214" t="s">
        <v>210</v>
      </c>
      <c r="L84" s="220">
        <v>19.2</v>
      </c>
      <c r="M84" s="220">
        <v>19.010000000000002</v>
      </c>
      <c r="N84" s="220">
        <v>364.99200000000002</v>
      </c>
      <c r="O84" s="221">
        <f t="shared" si="4"/>
        <v>6.2392048300829355E-4</v>
      </c>
      <c r="P84" s="222">
        <f t="shared" si="5"/>
        <v>0.99247737457220075</v>
      </c>
      <c r="S84" s="214" t="s">
        <v>309</v>
      </c>
      <c r="T84" s="214" t="s">
        <v>212</v>
      </c>
    </row>
    <row r="85" spans="2:20">
      <c r="B85" s="164"/>
      <c r="C85" s="159"/>
      <c r="D85" s="162" t="s">
        <v>255</v>
      </c>
      <c r="E85" s="159" t="s">
        <v>228</v>
      </c>
      <c r="F85" s="219">
        <v>3</v>
      </c>
      <c r="G85" s="219">
        <v>182.53</v>
      </c>
      <c r="H85" s="220">
        <f t="shared" si="3"/>
        <v>547.59</v>
      </c>
      <c r="J85" s="214" t="s">
        <v>222</v>
      </c>
      <c r="K85" s="214" t="s">
        <v>210</v>
      </c>
      <c r="L85" s="220">
        <v>27</v>
      </c>
      <c r="M85" s="220">
        <v>11.88</v>
      </c>
      <c r="N85" s="220">
        <v>320.76000000000005</v>
      </c>
      <c r="O85" s="221">
        <f t="shared" si="4"/>
        <v>5.4830991947697554E-4</v>
      </c>
      <c r="P85" s="222">
        <f t="shared" si="5"/>
        <v>0.99302568449167772</v>
      </c>
      <c r="S85" s="214" t="s">
        <v>310</v>
      </c>
      <c r="T85" s="214" t="s">
        <v>210</v>
      </c>
    </row>
    <row r="86" spans="2:20">
      <c r="B86" s="158">
        <v>8</v>
      </c>
      <c r="C86" s="159"/>
      <c r="D86" s="162" t="s">
        <v>309</v>
      </c>
      <c r="E86" s="159" t="s">
        <v>212</v>
      </c>
      <c r="F86" s="219">
        <v>31.6</v>
      </c>
      <c r="G86" s="219">
        <v>2.1</v>
      </c>
      <c r="H86" s="220">
        <f t="shared" si="3"/>
        <v>66.36</v>
      </c>
      <c r="J86" s="214" t="s">
        <v>310</v>
      </c>
      <c r="K86" s="214" t="s">
        <v>210</v>
      </c>
      <c r="L86" s="220">
        <v>158</v>
      </c>
      <c r="M86" s="220">
        <v>1.85</v>
      </c>
      <c r="N86" s="220">
        <v>292.3</v>
      </c>
      <c r="O86" s="221">
        <f t="shared" si="4"/>
        <v>4.9966014921785733E-4</v>
      </c>
      <c r="P86" s="222">
        <f t="shared" si="5"/>
        <v>0.99352534464089559</v>
      </c>
      <c r="S86" s="214" t="s">
        <v>225</v>
      </c>
      <c r="T86" s="214" t="s">
        <v>224</v>
      </c>
    </row>
    <row r="87" spans="2:20">
      <c r="B87" s="223" t="s">
        <v>296</v>
      </c>
      <c r="C87" s="224"/>
      <c r="D87" s="225" t="s">
        <v>310</v>
      </c>
      <c r="E87" s="224" t="s">
        <v>210</v>
      </c>
      <c r="F87" s="226">
        <v>158</v>
      </c>
      <c r="G87" s="227">
        <v>1.85</v>
      </c>
      <c r="H87" s="220">
        <f t="shared" si="3"/>
        <v>292.3</v>
      </c>
      <c r="J87" s="214" t="s">
        <v>314</v>
      </c>
      <c r="K87" s="214" t="s">
        <v>212</v>
      </c>
      <c r="L87" s="220">
        <v>20</v>
      </c>
      <c r="M87" s="220">
        <v>14.54</v>
      </c>
      <c r="N87" s="220">
        <v>290.79999999999995</v>
      </c>
      <c r="O87" s="221">
        <f t="shared" si="4"/>
        <v>4.9709603623863464E-4</v>
      </c>
      <c r="P87" s="222">
        <f t="shared" si="5"/>
        <v>0.99402244067713419</v>
      </c>
      <c r="S87" s="214" t="s">
        <v>226</v>
      </c>
      <c r="T87" s="214" t="s">
        <v>224</v>
      </c>
    </row>
    <row r="88" spans="2:20">
      <c r="B88" s="158">
        <v>1</v>
      </c>
      <c r="C88" s="159"/>
      <c r="D88" s="162" t="s">
        <v>225</v>
      </c>
      <c r="E88" s="159" t="s">
        <v>224</v>
      </c>
      <c r="F88" s="219">
        <v>111</v>
      </c>
      <c r="G88" s="219">
        <v>2.06</v>
      </c>
      <c r="H88" s="220">
        <f t="shared" si="3"/>
        <v>228.66</v>
      </c>
      <c r="J88" s="214" t="s">
        <v>320</v>
      </c>
      <c r="K88" s="214" t="s">
        <v>210</v>
      </c>
      <c r="L88" s="220">
        <v>14</v>
      </c>
      <c r="M88" s="220">
        <v>19.36</v>
      </c>
      <c r="N88" s="220">
        <v>271.03999999999996</v>
      </c>
      <c r="O88" s="221">
        <f t="shared" si="4"/>
        <v>4.6331812125900799E-4</v>
      </c>
      <c r="P88" s="222">
        <f t="shared" si="5"/>
        <v>0.99448575879839318</v>
      </c>
      <c r="S88" s="214" t="s">
        <v>223</v>
      </c>
      <c r="T88" s="214" t="s">
        <v>224</v>
      </c>
    </row>
    <row r="89" spans="2:20">
      <c r="B89" s="158">
        <v>2</v>
      </c>
      <c r="C89" s="159"/>
      <c r="D89" s="162" t="s">
        <v>226</v>
      </c>
      <c r="E89" s="159" t="s">
        <v>224</v>
      </c>
      <c r="F89" s="219">
        <v>782</v>
      </c>
      <c r="G89" s="219">
        <v>2.06</v>
      </c>
      <c r="H89" s="220">
        <f t="shared" si="3"/>
        <v>1610.92</v>
      </c>
      <c r="J89" s="214" t="s">
        <v>243</v>
      </c>
      <c r="K89" s="214" t="s">
        <v>210</v>
      </c>
      <c r="L89" s="220">
        <v>13.5</v>
      </c>
      <c r="M89" s="220">
        <v>19.36</v>
      </c>
      <c r="N89" s="220">
        <v>261.36</v>
      </c>
      <c r="O89" s="221">
        <f t="shared" si="4"/>
        <v>4.4677104549975777E-4</v>
      </c>
      <c r="P89" s="222">
        <f t="shared" si="5"/>
        <v>0.99493252984389291</v>
      </c>
      <c r="S89" s="214" t="s">
        <v>321</v>
      </c>
      <c r="T89" s="214" t="s">
        <v>212</v>
      </c>
    </row>
    <row r="90" spans="2:20">
      <c r="B90" s="158">
        <v>3</v>
      </c>
      <c r="C90" s="159"/>
      <c r="D90" s="162" t="s">
        <v>223</v>
      </c>
      <c r="E90" s="159" t="s">
        <v>224</v>
      </c>
      <c r="F90" s="219">
        <v>553</v>
      </c>
      <c r="G90" s="219">
        <v>2.06</v>
      </c>
      <c r="H90" s="220">
        <f t="shared" si="3"/>
        <v>1139.18</v>
      </c>
      <c r="J90" s="214" t="s">
        <v>227</v>
      </c>
      <c r="K90" s="214" t="s">
        <v>228</v>
      </c>
      <c r="L90" s="220">
        <v>42</v>
      </c>
      <c r="M90" s="220">
        <v>5.96</v>
      </c>
      <c r="N90" s="220">
        <v>250.32</v>
      </c>
      <c r="O90" s="221">
        <f t="shared" si="4"/>
        <v>4.278991739726789E-4</v>
      </c>
      <c r="P90" s="222">
        <f t="shared" si="5"/>
        <v>0.99536042901786559</v>
      </c>
      <c r="S90" s="214" t="s">
        <v>236</v>
      </c>
      <c r="T90" s="214" t="s">
        <v>210</v>
      </c>
    </row>
    <row r="91" spans="2:20">
      <c r="B91" s="158">
        <v>4</v>
      </c>
      <c r="C91" s="159"/>
      <c r="D91" s="162" t="s">
        <v>321</v>
      </c>
      <c r="E91" s="159" t="s">
        <v>212</v>
      </c>
      <c r="F91" s="219">
        <v>12</v>
      </c>
      <c r="G91" s="163">
        <v>8</v>
      </c>
      <c r="H91" s="220">
        <f t="shared" si="3"/>
        <v>96</v>
      </c>
      <c r="J91" s="214" t="s">
        <v>225</v>
      </c>
      <c r="K91" s="214" t="s">
        <v>224</v>
      </c>
      <c r="L91" s="220">
        <v>111</v>
      </c>
      <c r="M91" s="220">
        <v>2.06</v>
      </c>
      <c r="N91" s="220">
        <v>228.66</v>
      </c>
      <c r="O91" s="221">
        <f t="shared" si="4"/>
        <v>3.9087338255270357E-4</v>
      </c>
      <c r="P91" s="222">
        <f t="shared" si="5"/>
        <v>0.99575130240041831</v>
      </c>
      <c r="S91" s="214" t="s">
        <v>312</v>
      </c>
      <c r="T91" s="214" t="s">
        <v>234</v>
      </c>
    </row>
    <row r="92" spans="2:20">
      <c r="B92" s="158">
        <v>5</v>
      </c>
      <c r="C92" s="159"/>
      <c r="D92" s="162" t="s">
        <v>236</v>
      </c>
      <c r="E92" s="159" t="s">
        <v>210</v>
      </c>
      <c r="F92" s="219">
        <v>80</v>
      </c>
      <c r="G92" s="219">
        <v>16.43</v>
      </c>
      <c r="H92" s="220">
        <f t="shared" si="3"/>
        <v>1314.4</v>
      </c>
      <c r="J92" s="214" t="s">
        <v>312</v>
      </c>
      <c r="K92" s="214" t="s">
        <v>234</v>
      </c>
      <c r="L92" s="220">
        <v>120</v>
      </c>
      <c r="M92" s="220">
        <v>1.86</v>
      </c>
      <c r="N92" s="220">
        <v>223.20000000000002</v>
      </c>
      <c r="O92" s="221">
        <f t="shared" si="4"/>
        <v>3.815400113083331E-4</v>
      </c>
      <c r="P92" s="222">
        <f t="shared" si="5"/>
        <v>0.99613284241172662</v>
      </c>
      <c r="S92" s="214" t="s">
        <v>325</v>
      </c>
      <c r="T92" s="214" t="s">
        <v>324</v>
      </c>
    </row>
    <row r="93" spans="2:20">
      <c r="B93" s="158">
        <v>6</v>
      </c>
      <c r="C93" s="159"/>
      <c r="D93" s="162" t="s">
        <v>312</v>
      </c>
      <c r="E93" s="159" t="s">
        <v>234</v>
      </c>
      <c r="F93" s="219">
        <v>120</v>
      </c>
      <c r="G93" s="219">
        <v>1.86</v>
      </c>
      <c r="H93" s="220">
        <f t="shared" si="3"/>
        <v>223.20000000000002</v>
      </c>
      <c r="J93" s="214" t="s">
        <v>278</v>
      </c>
      <c r="K93" s="214" t="s">
        <v>234</v>
      </c>
      <c r="L93" s="220">
        <v>54</v>
      </c>
      <c r="M93" s="220">
        <v>3.79</v>
      </c>
      <c r="N93" s="220">
        <v>204.66</v>
      </c>
      <c r="O93" s="221">
        <f t="shared" si="4"/>
        <v>3.4984757488514087E-4</v>
      </c>
      <c r="P93" s="222">
        <f t="shared" si="5"/>
        <v>0.99648268998661171</v>
      </c>
      <c r="S93" s="214" t="s">
        <v>241</v>
      </c>
      <c r="T93" s="214" t="s">
        <v>210</v>
      </c>
    </row>
    <row r="94" spans="2:20">
      <c r="B94" s="158">
        <v>7</v>
      </c>
      <c r="C94" s="159"/>
      <c r="D94" s="162" t="s">
        <v>325</v>
      </c>
      <c r="E94" s="159" t="s">
        <v>324</v>
      </c>
      <c r="F94" s="219">
        <v>2</v>
      </c>
      <c r="G94" s="219">
        <v>30</v>
      </c>
      <c r="H94" s="220">
        <f t="shared" si="3"/>
        <v>60</v>
      </c>
      <c r="J94" s="214" t="s">
        <v>256</v>
      </c>
      <c r="K94" s="214" t="s">
        <v>228</v>
      </c>
      <c r="L94" s="220">
        <v>1</v>
      </c>
      <c r="M94" s="220">
        <v>202.45</v>
      </c>
      <c r="N94" s="220">
        <v>202.45</v>
      </c>
      <c r="O94" s="221">
        <f t="shared" si="4"/>
        <v>3.4606978176241946E-4</v>
      </c>
      <c r="P94" s="222">
        <f t="shared" si="5"/>
        <v>0.99682875976837415</v>
      </c>
      <c r="S94" s="214" t="s">
        <v>242</v>
      </c>
      <c r="T94" s="214" t="s">
        <v>210</v>
      </c>
    </row>
    <row r="95" spans="2:20">
      <c r="B95" s="158">
        <v>8</v>
      </c>
      <c r="C95" s="159"/>
      <c r="D95" s="162" t="s">
        <v>241</v>
      </c>
      <c r="E95" s="159" t="s">
        <v>210</v>
      </c>
      <c r="F95" s="219">
        <v>37</v>
      </c>
      <c r="G95" s="219">
        <v>22</v>
      </c>
      <c r="H95" s="220">
        <f t="shared" si="3"/>
        <v>814</v>
      </c>
      <c r="J95" s="214" t="s">
        <v>218</v>
      </c>
      <c r="K95" s="214" t="s">
        <v>210</v>
      </c>
      <c r="L95" s="220">
        <v>35</v>
      </c>
      <c r="M95" s="220">
        <v>5.66</v>
      </c>
      <c r="N95" s="220">
        <v>198.1</v>
      </c>
      <c r="O95" s="221">
        <f t="shared" si="4"/>
        <v>3.3863385412267376E-4</v>
      </c>
      <c r="P95" s="222">
        <f t="shared" si="5"/>
        <v>0.99716739362249684</v>
      </c>
      <c r="S95" s="214" t="s">
        <v>240</v>
      </c>
      <c r="T95" s="214" t="s">
        <v>210</v>
      </c>
    </row>
    <row r="96" spans="2:20">
      <c r="B96" s="223" t="s">
        <v>305</v>
      </c>
      <c r="C96" s="224"/>
      <c r="D96" s="225" t="s">
        <v>242</v>
      </c>
      <c r="E96" s="224" t="s">
        <v>210</v>
      </c>
      <c r="F96" s="226">
        <v>95</v>
      </c>
      <c r="G96" s="227">
        <v>45.79</v>
      </c>
      <c r="H96" s="220">
        <f t="shared" si="3"/>
        <v>4350.05</v>
      </c>
      <c r="J96" s="214" t="s">
        <v>318</v>
      </c>
      <c r="K96" s="214" t="s">
        <v>228</v>
      </c>
      <c r="L96" s="220">
        <v>12</v>
      </c>
      <c r="M96" s="220">
        <v>16.45</v>
      </c>
      <c r="N96" s="220">
        <v>197.39999999999998</v>
      </c>
      <c r="O96" s="221">
        <f t="shared" si="4"/>
        <v>3.3743726806570315E-4</v>
      </c>
      <c r="P96" s="222">
        <f t="shared" si="5"/>
        <v>0.99750483089056252</v>
      </c>
      <c r="S96" s="214" t="s">
        <v>245</v>
      </c>
      <c r="T96" s="214" t="s">
        <v>210</v>
      </c>
    </row>
    <row r="97" spans="2:20">
      <c r="B97" s="158">
        <v>1</v>
      </c>
      <c r="C97" s="159"/>
      <c r="D97" s="162" t="s">
        <v>240</v>
      </c>
      <c r="E97" s="159" t="s">
        <v>210</v>
      </c>
      <c r="F97" s="219">
        <v>620</v>
      </c>
      <c r="G97" s="219">
        <v>22.02</v>
      </c>
      <c r="H97" s="220">
        <f t="shared" si="3"/>
        <v>13652.4</v>
      </c>
      <c r="J97" s="214" t="s">
        <v>213</v>
      </c>
      <c r="K97" s="214" t="s">
        <v>210</v>
      </c>
      <c r="L97" s="220">
        <v>50</v>
      </c>
      <c r="M97" s="220">
        <v>3.74</v>
      </c>
      <c r="N97" s="220">
        <v>187</v>
      </c>
      <c r="O97" s="221">
        <f t="shared" si="4"/>
        <v>3.1965941807642599E-4</v>
      </c>
      <c r="P97" s="222">
        <f t="shared" si="5"/>
        <v>0.99782449030863896</v>
      </c>
      <c r="S97" s="214" t="s">
        <v>244</v>
      </c>
      <c r="T97" s="214" t="s">
        <v>210</v>
      </c>
    </row>
    <row r="98" spans="2:20">
      <c r="B98" s="158">
        <v>2</v>
      </c>
      <c r="C98" s="159"/>
      <c r="D98" s="162" t="s">
        <v>245</v>
      </c>
      <c r="E98" s="159" t="s">
        <v>210</v>
      </c>
      <c r="F98" s="219">
        <v>122</v>
      </c>
      <c r="G98" s="219">
        <v>18.440000000000001</v>
      </c>
      <c r="H98" s="220">
        <f t="shared" si="3"/>
        <v>2249.6800000000003</v>
      </c>
      <c r="J98" s="214" t="s">
        <v>276</v>
      </c>
      <c r="K98" s="214" t="s">
        <v>234</v>
      </c>
      <c r="L98" s="220">
        <v>56.2</v>
      </c>
      <c r="M98" s="220">
        <v>3.12</v>
      </c>
      <c r="N98" s="220">
        <v>175.34400000000002</v>
      </c>
      <c r="O98" s="221">
        <f t="shared" si="4"/>
        <v>2.9973455081921312E-4</v>
      </c>
      <c r="P98" s="222">
        <f t="shared" si="5"/>
        <v>0.99812422485945818</v>
      </c>
      <c r="S98" s="214" t="s">
        <v>243</v>
      </c>
      <c r="T98" s="214" t="s">
        <v>210</v>
      </c>
    </row>
    <row r="99" spans="2:20">
      <c r="B99" s="158">
        <v>3</v>
      </c>
      <c r="C99" s="159"/>
      <c r="D99" s="162" t="s">
        <v>244</v>
      </c>
      <c r="E99" s="159" t="s">
        <v>210</v>
      </c>
      <c r="F99" s="219">
        <v>3340</v>
      </c>
      <c r="G99" s="219">
        <v>33.6</v>
      </c>
      <c r="H99" s="220">
        <f t="shared" si="3"/>
        <v>112224</v>
      </c>
      <c r="J99" s="214" t="s">
        <v>273</v>
      </c>
      <c r="K99" s="214" t="s">
        <v>228</v>
      </c>
      <c r="L99" s="220">
        <v>4</v>
      </c>
      <c r="M99" s="220">
        <v>39.89</v>
      </c>
      <c r="N99" s="220">
        <v>159.56</v>
      </c>
      <c r="O99" s="221">
        <f t="shared" si="4"/>
        <v>2.7275324464317934E-4</v>
      </c>
      <c r="P99" s="222">
        <f t="shared" si="5"/>
        <v>0.99839697810410133</v>
      </c>
      <c r="S99" s="214" t="s">
        <v>272</v>
      </c>
      <c r="T99" s="214" t="s">
        <v>228</v>
      </c>
    </row>
    <row r="100" spans="2:20">
      <c r="B100" s="158">
        <v>4</v>
      </c>
      <c r="C100" s="159"/>
      <c r="D100" s="162" t="s">
        <v>243</v>
      </c>
      <c r="E100" s="159" t="s">
        <v>210</v>
      </c>
      <c r="F100" s="219">
        <v>13.5</v>
      </c>
      <c r="G100" s="219">
        <v>19.36</v>
      </c>
      <c r="H100" s="220">
        <f t="shared" si="3"/>
        <v>261.36</v>
      </c>
      <c r="J100" s="214" t="s">
        <v>277</v>
      </c>
      <c r="K100" s="214" t="s">
        <v>228</v>
      </c>
      <c r="L100" s="220">
        <v>1</v>
      </c>
      <c r="M100" s="220">
        <v>135.61000000000001</v>
      </c>
      <c r="N100" s="220">
        <v>135.61000000000001</v>
      </c>
      <c r="O100" s="221">
        <f t="shared" si="4"/>
        <v>2.3181290740825742E-4</v>
      </c>
      <c r="P100" s="222">
        <f t="shared" si="5"/>
        <v>0.99862879101150959</v>
      </c>
      <c r="S100" s="214" t="s">
        <v>252</v>
      </c>
      <c r="T100" s="214" t="s">
        <v>210</v>
      </c>
    </row>
    <row r="101" spans="2:20">
      <c r="B101" s="158">
        <v>5</v>
      </c>
      <c r="C101" s="159"/>
      <c r="D101" s="162" t="s">
        <v>272</v>
      </c>
      <c r="E101" s="159" t="s">
        <v>228</v>
      </c>
      <c r="F101" s="219">
        <v>4</v>
      </c>
      <c r="G101" s="219">
        <v>156.29</v>
      </c>
      <c r="H101" s="220">
        <f t="shared" si="3"/>
        <v>625.16</v>
      </c>
      <c r="J101" s="214" t="s">
        <v>315</v>
      </c>
      <c r="K101" s="214" t="s">
        <v>234</v>
      </c>
      <c r="L101" s="220">
        <v>30</v>
      </c>
      <c r="M101" s="220">
        <v>4.18</v>
      </c>
      <c r="N101" s="220">
        <v>125.39999999999999</v>
      </c>
      <c r="O101" s="221">
        <f t="shared" si="4"/>
        <v>2.1435984506301507E-4</v>
      </c>
      <c r="P101" s="222">
        <f t="shared" si="5"/>
        <v>0.9988431508565726</v>
      </c>
      <c r="S101" s="214" t="s">
        <v>267</v>
      </c>
      <c r="T101" s="214" t="s">
        <v>234</v>
      </c>
    </row>
    <row r="102" spans="2:20">
      <c r="B102" s="158">
        <v>6</v>
      </c>
      <c r="C102" s="159"/>
      <c r="D102" s="162" t="s">
        <v>252</v>
      </c>
      <c r="E102" s="159" t="s">
        <v>210</v>
      </c>
      <c r="F102" s="219">
        <v>98</v>
      </c>
      <c r="G102" s="219">
        <v>85.64</v>
      </c>
      <c r="H102" s="220">
        <f t="shared" si="3"/>
        <v>8392.7199999999993</v>
      </c>
      <c r="J102" s="214" t="s">
        <v>211</v>
      </c>
      <c r="K102" s="214" t="s">
        <v>212</v>
      </c>
      <c r="L102" s="220">
        <v>5</v>
      </c>
      <c r="M102" s="220">
        <v>20.64</v>
      </c>
      <c r="N102" s="220">
        <v>103.2</v>
      </c>
      <c r="O102" s="221">
        <f t="shared" si="4"/>
        <v>1.7641097297051961E-4</v>
      </c>
      <c r="P102" s="222">
        <f t="shared" si="5"/>
        <v>0.9990195618295431</v>
      </c>
      <c r="S102" s="214" t="s">
        <v>266</v>
      </c>
      <c r="T102" s="214" t="s">
        <v>234</v>
      </c>
    </row>
    <row r="103" spans="2:20">
      <c r="B103" s="158">
        <v>7</v>
      </c>
      <c r="C103" s="159"/>
      <c r="D103" s="162" t="s">
        <v>267</v>
      </c>
      <c r="E103" s="159" t="s">
        <v>234</v>
      </c>
      <c r="F103" s="219">
        <v>70.400000000000006</v>
      </c>
      <c r="G103" s="219">
        <v>9.4700000000000006</v>
      </c>
      <c r="H103" s="220">
        <f t="shared" si="3"/>
        <v>666.6880000000001</v>
      </c>
      <c r="J103" s="214" t="s">
        <v>321</v>
      </c>
      <c r="K103" s="214" t="s">
        <v>212</v>
      </c>
      <c r="L103" s="220">
        <v>12</v>
      </c>
      <c r="M103" s="220">
        <v>8</v>
      </c>
      <c r="N103" s="220">
        <v>96</v>
      </c>
      <c r="O103" s="221">
        <f t="shared" si="4"/>
        <v>1.6410323067025077E-4</v>
      </c>
      <c r="P103" s="222">
        <f t="shared" si="5"/>
        <v>0.99918366506021339</v>
      </c>
      <c r="S103" s="214" t="s">
        <v>277</v>
      </c>
      <c r="T103" s="214" t="s">
        <v>228</v>
      </c>
    </row>
    <row r="104" spans="2:20">
      <c r="B104" s="158">
        <v>8</v>
      </c>
      <c r="C104" s="159"/>
      <c r="D104" s="162" t="s">
        <v>266</v>
      </c>
      <c r="E104" s="159" t="s">
        <v>234</v>
      </c>
      <c r="F104" s="219">
        <v>52</v>
      </c>
      <c r="G104" s="219">
        <v>9.66</v>
      </c>
      <c r="H104" s="220">
        <f t="shared" si="3"/>
        <v>502.32</v>
      </c>
      <c r="J104" s="214" t="s">
        <v>306</v>
      </c>
      <c r="K104" s="214" t="s">
        <v>234</v>
      </c>
      <c r="L104" s="220">
        <v>100</v>
      </c>
      <c r="M104" s="220">
        <v>0.84</v>
      </c>
      <c r="N104" s="220">
        <v>84</v>
      </c>
      <c r="O104" s="221">
        <f t="shared" si="4"/>
        <v>1.4359032683646943E-4</v>
      </c>
      <c r="P104" s="222">
        <f t="shared" si="5"/>
        <v>0.99932725538704981</v>
      </c>
      <c r="S104" s="214" t="s">
        <v>322</v>
      </c>
      <c r="T104" s="214" t="s">
        <v>234</v>
      </c>
    </row>
    <row r="105" spans="2:20">
      <c r="B105" s="158">
        <v>9</v>
      </c>
      <c r="C105" s="159"/>
      <c r="D105" s="162" t="s">
        <v>277</v>
      </c>
      <c r="E105" s="159" t="s">
        <v>228</v>
      </c>
      <c r="F105" s="219">
        <v>1</v>
      </c>
      <c r="G105" s="219">
        <v>135.61000000000001</v>
      </c>
      <c r="H105" s="220">
        <f t="shared" si="3"/>
        <v>135.61000000000001</v>
      </c>
      <c r="J105" s="214" t="s">
        <v>311</v>
      </c>
      <c r="K105" s="214" t="s">
        <v>212</v>
      </c>
      <c r="L105" s="220">
        <v>19.5</v>
      </c>
      <c r="M105" s="220">
        <v>4.22</v>
      </c>
      <c r="N105" s="220">
        <v>82.289999999999992</v>
      </c>
      <c r="O105" s="221">
        <f t="shared" si="4"/>
        <v>1.4066723804015559E-4</v>
      </c>
      <c r="P105" s="222">
        <f t="shared" si="5"/>
        <v>0.99946792262508999</v>
      </c>
      <c r="S105" s="214" t="s">
        <v>270</v>
      </c>
      <c r="T105" s="214" t="s">
        <v>228</v>
      </c>
    </row>
    <row r="106" spans="2:20">
      <c r="B106" s="158">
        <v>10</v>
      </c>
      <c r="C106" s="159"/>
      <c r="D106" s="162" t="s">
        <v>322</v>
      </c>
      <c r="E106" s="159" t="s">
        <v>234</v>
      </c>
      <c r="F106" s="219">
        <v>600</v>
      </c>
      <c r="G106" s="163">
        <v>9.5</v>
      </c>
      <c r="H106" s="220">
        <f t="shared" si="3"/>
        <v>5700</v>
      </c>
      <c r="J106" s="214" t="s">
        <v>316</v>
      </c>
      <c r="K106" s="214" t="s">
        <v>212</v>
      </c>
      <c r="L106" s="220">
        <v>6</v>
      </c>
      <c r="M106" s="220">
        <v>12.72</v>
      </c>
      <c r="N106" s="220">
        <v>76.320000000000007</v>
      </c>
      <c r="O106" s="221">
        <f t="shared" si="4"/>
        <v>1.3046206838284938E-4</v>
      </c>
      <c r="P106" s="222">
        <f t="shared" si="5"/>
        <v>0.99959838469347284</v>
      </c>
      <c r="S106" s="214" t="s">
        <v>251</v>
      </c>
      <c r="T106" s="214" t="s">
        <v>210</v>
      </c>
    </row>
    <row r="107" spans="2:20">
      <c r="B107" s="158">
        <v>11</v>
      </c>
      <c r="C107" s="159"/>
      <c r="D107" s="162" t="s">
        <v>270</v>
      </c>
      <c r="E107" s="159" t="s">
        <v>228</v>
      </c>
      <c r="F107" s="219">
        <v>8</v>
      </c>
      <c r="G107" s="219">
        <v>447.35</v>
      </c>
      <c r="H107" s="220">
        <f t="shared" si="3"/>
        <v>3578.8</v>
      </c>
      <c r="J107" s="214" t="s">
        <v>309</v>
      </c>
      <c r="K107" s="214" t="s">
        <v>212</v>
      </c>
      <c r="L107" s="220">
        <v>31.6</v>
      </c>
      <c r="M107" s="220">
        <v>2.1</v>
      </c>
      <c r="N107" s="220">
        <v>66.36</v>
      </c>
      <c r="O107" s="221">
        <f t="shared" si="4"/>
        <v>1.1343635820081085E-4</v>
      </c>
      <c r="P107" s="222">
        <f t="shared" si="5"/>
        <v>0.99971182105167367</v>
      </c>
      <c r="S107" s="214" t="s">
        <v>290</v>
      </c>
      <c r="T107" s="214" t="s">
        <v>224</v>
      </c>
    </row>
    <row r="108" spans="2:20">
      <c r="B108" s="158">
        <v>12</v>
      </c>
      <c r="C108" s="159"/>
      <c r="D108" s="162" t="s">
        <v>251</v>
      </c>
      <c r="E108" s="159" t="s">
        <v>210</v>
      </c>
      <c r="F108" s="219">
        <v>318</v>
      </c>
      <c r="G108" s="219">
        <v>43.2</v>
      </c>
      <c r="H108" s="220">
        <f t="shared" si="3"/>
        <v>13737.6</v>
      </c>
      <c r="J108" s="214" t="s">
        <v>325</v>
      </c>
      <c r="K108" s="214" t="s">
        <v>324</v>
      </c>
      <c r="L108" s="220">
        <v>2</v>
      </c>
      <c r="M108" s="220">
        <v>30</v>
      </c>
      <c r="N108" s="220">
        <v>60</v>
      </c>
      <c r="O108" s="221">
        <f t="shared" si="4"/>
        <v>1.0256451916890673E-4</v>
      </c>
      <c r="P108" s="222">
        <f t="shared" si="5"/>
        <v>0.99981438557084257</v>
      </c>
      <c r="S108" s="214" t="s">
        <v>293</v>
      </c>
      <c r="T108" s="214" t="s">
        <v>224</v>
      </c>
    </row>
    <row r="109" spans="2:20">
      <c r="B109" s="158">
        <v>13</v>
      </c>
      <c r="C109" s="159"/>
      <c r="D109" s="162" t="s">
        <v>290</v>
      </c>
      <c r="E109" s="159" t="s">
        <v>224</v>
      </c>
      <c r="F109" s="219">
        <v>1445.63</v>
      </c>
      <c r="G109" s="219">
        <v>4.09</v>
      </c>
      <c r="H109" s="220">
        <f t="shared" si="3"/>
        <v>5912.6266999999998</v>
      </c>
      <c r="J109" s="214" t="s">
        <v>214</v>
      </c>
      <c r="K109" s="214" t="s">
        <v>212</v>
      </c>
      <c r="L109" s="220">
        <v>8</v>
      </c>
      <c r="M109" s="220">
        <v>5.8</v>
      </c>
      <c r="N109" s="220">
        <v>46.4</v>
      </c>
      <c r="O109" s="221">
        <f t="shared" si="4"/>
        <v>7.9316561490621208E-5</v>
      </c>
      <c r="P109" s="222">
        <f t="shared" si="5"/>
        <v>0.9998937021323332</v>
      </c>
      <c r="S109" s="214" t="s">
        <v>292</v>
      </c>
      <c r="T109" s="214" t="s">
        <v>224</v>
      </c>
    </row>
    <row r="110" spans="2:20" ht="15">
      <c r="B110" s="158">
        <v>14</v>
      </c>
      <c r="C110" s="159"/>
      <c r="D110" s="162" t="s">
        <v>293</v>
      </c>
      <c r="E110" s="159" t="s">
        <v>224</v>
      </c>
      <c r="F110" s="219">
        <v>849.42</v>
      </c>
      <c r="G110" s="219">
        <v>3.32</v>
      </c>
      <c r="H110" s="220">
        <f t="shared" si="3"/>
        <v>2820.0743999999995</v>
      </c>
      <c r="J110" s="214" t="s">
        <v>288</v>
      </c>
      <c r="K110" s="214" t="s">
        <v>224</v>
      </c>
      <c r="L110" s="220">
        <v>11.2</v>
      </c>
      <c r="M110" s="220">
        <v>3.32</v>
      </c>
      <c r="N110" s="220">
        <v>37.183999999999997</v>
      </c>
      <c r="O110" s="221">
        <f t="shared" si="4"/>
        <v>6.3562651346277138E-5</v>
      </c>
      <c r="P110" s="222">
        <f t="shared" si="5"/>
        <v>0.99995726478367952</v>
      </c>
      <c r="S110" s="128">
        <f>COUNTA(S4:S109)</f>
        <v>106</v>
      </c>
    </row>
    <row r="111" spans="2:20" ht="15">
      <c r="B111" s="158">
        <v>15</v>
      </c>
      <c r="C111" s="159"/>
      <c r="D111" s="162" t="s">
        <v>292</v>
      </c>
      <c r="E111" s="159" t="s">
        <v>224</v>
      </c>
      <c r="F111" s="219">
        <v>1309.5899999999999</v>
      </c>
      <c r="G111" s="219">
        <v>3.32</v>
      </c>
      <c r="H111" s="220">
        <f t="shared" si="3"/>
        <v>4347.8387999999995</v>
      </c>
      <c r="J111" s="214" t="s">
        <v>326</v>
      </c>
      <c r="K111" s="214" t="s">
        <v>324</v>
      </c>
      <c r="L111" s="220">
        <v>1</v>
      </c>
      <c r="M111" s="220">
        <v>25</v>
      </c>
      <c r="N111" s="220">
        <v>25</v>
      </c>
      <c r="O111" s="221">
        <f t="shared" si="4"/>
        <v>4.2735216320377806E-5</v>
      </c>
      <c r="P111" s="222">
        <f t="shared" si="5"/>
        <v>0.99999999999999989</v>
      </c>
      <c r="S111"/>
    </row>
    <row r="112" spans="2:20">
      <c r="B112" s="158">
        <v>20</v>
      </c>
      <c r="C112" s="228"/>
      <c r="D112" s="228"/>
      <c r="E112" s="228"/>
      <c r="F112" s="228"/>
      <c r="G112" s="228"/>
      <c r="H112" s="220">
        <f>SUM(H4:H111)</f>
        <v>584997.62379999994</v>
      </c>
      <c r="N112" s="220">
        <f>SUM(N4:N111)</f>
        <v>584997.62380000006</v>
      </c>
    </row>
    <row r="113" spans="2:7">
      <c r="B113" s="158">
        <v>21</v>
      </c>
      <c r="C113" s="228"/>
      <c r="D113" s="228"/>
      <c r="E113" s="228"/>
      <c r="F113" s="228"/>
      <c r="G113" s="228"/>
    </row>
    <row r="114" spans="2:7">
      <c r="B114" s="229"/>
      <c r="C114" s="230"/>
      <c r="D114" s="231"/>
      <c r="E114" s="232" t="s">
        <v>327</v>
      </c>
      <c r="F114" s="233"/>
      <c r="G114" s="234"/>
    </row>
    <row r="116" spans="2:7">
      <c r="B116" s="235" t="s">
        <v>328</v>
      </c>
      <c r="C116" s="235"/>
      <c r="D116" s="235"/>
      <c r="E116" s="235"/>
      <c r="F116" s="235"/>
      <c r="G116" s="235"/>
    </row>
    <row r="121" spans="2:7">
      <c r="D121" s="167" t="s">
        <v>329</v>
      </c>
    </row>
  </sheetData>
  <printOptions horizontalCentered="1" verticalCentered="1"/>
  <pageMargins left="0.78740157480314965" right="0.59055118110236227" top="0.78740157480314965" bottom="0.78740157480314965" header="0" footer="0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B1:X86"/>
  <sheetViews>
    <sheetView workbookViewId="0">
      <selection activeCell="L113" sqref="L113"/>
    </sheetView>
  </sheetViews>
  <sheetFormatPr baseColWidth="10" defaultColWidth="11.42578125" defaultRowHeight="12.75"/>
  <cols>
    <col min="1" max="1" width="1.7109375" style="154" customWidth="1"/>
    <col min="2" max="2" width="7.7109375" style="154" customWidth="1"/>
    <col min="3" max="3" width="5.7109375" style="174" customWidth="1"/>
    <col min="4" max="4" width="8.7109375" style="174" customWidth="1"/>
    <col min="5" max="5" width="40.7109375" style="154" customWidth="1"/>
    <col min="6" max="8" width="10.7109375" style="154" customWidth="1"/>
    <col min="9" max="10" width="11.42578125" style="154"/>
    <col min="11" max="11" width="66.140625" style="154" bestFit="1" customWidth="1"/>
    <col min="12" max="19" width="11.42578125" style="154"/>
    <col min="20" max="20" width="66.140625" style="154" bestFit="1" customWidth="1"/>
    <col min="21" max="216" width="11.42578125" style="154"/>
    <col min="217" max="217" width="5.7109375" style="154" customWidth="1"/>
    <col min="218" max="218" width="51" style="154" customWidth="1"/>
    <col min="219" max="219" width="8.85546875" style="154" customWidth="1"/>
    <col min="220" max="220" width="10.28515625" style="154" customWidth="1"/>
    <col min="221" max="221" width="11" style="154" customWidth="1"/>
    <col min="222" max="222" width="12" style="154" customWidth="1"/>
    <col min="223" max="472" width="11.42578125" style="154"/>
    <col min="473" max="473" width="5.7109375" style="154" customWidth="1"/>
    <col min="474" max="474" width="51" style="154" customWidth="1"/>
    <col min="475" max="475" width="8.85546875" style="154" customWidth="1"/>
    <col min="476" max="476" width="10.28515625" style="154" customWidth="1"/>
    <col min="477" max="477" width="11" style="154" customWidth="1"/>
    <col min="478" max="478" width="12" style="154" customWidth="1"/>
    <col min="479" max="728" width="11.42578125" style="154"/>
    <col min="729" max="729" width="5.7109375" style="154" customWidth="1"/>
    <col min="730" max="730" width="51" style="154" customWidth="1"/>
    <col min="731" max="731" width="8.85546875" style="154" customWidth="1"/>
    <col min="732" max="732" width="10.28515625" style="154" customWidth="1"/>
    <col min="733" max="733" width="11" style="154" customWidth="1"/>
    <col min="734" max="734" width="12" style="154" customWidth="1"/>
    <col min="735" max="984" width="11.42578125" style="154"/>
    <col min="985" max="985" width="5.7109375" style="154" customWidth="1"/>
    <col min="986" max="986" width="51" style="154" customWidth="1"/>
    <col min="987" max="987" width="8.85546875" style="154" customWidth="1"/>
    <col min="988" max="988" width="10.28515625" style="154" customWidth="1"/>
    <col min="989" max="989" width="11" style="154" customWidth="1"/>
    <col min="990" max="990" width="12" style="154" customWidth="1"/>
    <col min="991" max="1240" width="11.42578125" style="154"/>
    <col min="1241" max="1241" width="5.7109375" style="154" customWidth="1"/>
    <col min="1242" max="1242" width="51" style="154" customWidth="1"/>
    <col min="1243" max="1243" width="8.85546875" style="154" customWidth="1"/>
    <col min="1244" max="1244" width="10.28515625" style="154" customWidth="1"/>
    <col min="1245" max="1245" width="11" style="154" customWidth="1"/>
    <col min="1246" max="1246" width="12" style="154" customWidth="1"/>
    <col min="1247" max="1496" width="11.42578125" style="154"/>
    <col min="1497" max="1497" width="5.7109375" style="154" customWidth="1"/>
    <col min="1498" max="1498" width="51" style="154" customWidth="1"/>
    <col min="1499" max="1499" width="8.85546875" style="154" customWidth="1"/>
    <col min="1500" max="1500" width="10.28515625" style="154" customWidth="1"/>
    <col min="1501" max="1501" width="11" style="154" customWidth="1"/>
    <col min="1502" max="1502" width="12" style="154" customWidth="1"/>
    <col min="1503" max="1752" width="11.42578125" style="154"/>
    <col min="1753" max="1753" width="5.7109375" style="154" customWidth="1"/>
    <col min="1754" max="1754" width="51" style="154" customWidth="1"/>
    <col min="1755" max="1755" width="8.85546875" style="154" customWidth="1"/>
    <col min="1756" max="1756" width="10.28515625" style="154" customWidth="1"/>
    <col min="1757" max="1757" width="11" style="154" customWidth="1"/>
    <col min="1758" max="1758" width="12" style="154" customWidth="1"/>
    <col min="1759" max="2008" width="11.42578125" style="154"/>
    <col min="2009" max="2009" width="5.7109375" style="154" customWidth="1"/>
    <col min="2010" max="2010" width="51" style="154" customWidth="1"/>
    <col min="2011" max="2011" width="8.85546875" style="154" customWidth="1"/>
    <col min="2012" max="2012" width="10.28515625" style="154" customWidth="1"/>
    <col min="2013" max="2013" width="11" style="154" customWidth="1"/>
    <col min="2014" max="2014" width="12" style="154" customWidth="1"/>
    <col min="2015" max="2264" width="11.42578125" style="154"/>
    <col min="2265" max="2265" width="5.7109375" style="154" customWidth="1"/>
    <col min="2266" max="2266" width="51" style="154" customWidth="1"/>
    <col min="2267" max="2267" width="8.85546875" style="154" customWidth="1"/>
    <col min="2268" max="2268" width="10.28515625" style="154" customWidth="1"/>
    <col min="2269" max="2269" width="11" style="154" customWidth="1"/>
    <col min="2270" max="2270" width="12" style="154" customWidth="1"/>
    <col min="2271" max="2520" width="11.42578125" style="154"/>
    <col min="2521" max="2521" width="5.7109375" style="154" customWidth="1"/>
    <col min="2522" max="2522" width="51" style="154" customWidth="1"/>
    <col min="2523" max="2523" width="8.85546875" style="154" customWidth="1"/>
    <col min="2524" max="2524" width="10.28515625" style="154" customWidth="1"/>
    <col min="2525" max="2525" width="11" style="154" customWidth="1"/>
    <col min="2526" max="2526" width="12" style="154" customWidth="1"/>
    <col min="2527" max="2776" width="11.42578125" style="154"/>
    <col min="2777" max="2777" width="5.7109375" style="154" customWidth="1"/>
    <col min="2778" max="2778" width="51" style="154" customWidth="1"/>
    <col min="2779" max="2779" width="8.85546875" style="154" customWidth="1"/>
    <col min="2780" max="2780" width="10.28515625" style="154" customWidth="1"/>
    <col min="2781" max="2781" width="11" style="154" customWidth="1"/>
    <col min="2782" max="2782" width="12" style="154" customWidth="1"/>
    <col min="2783" max="3032" width="11.42578125" style="154"/>
    <col min="3033" max="3033" width="5.7109375" style="154" customWidth="1"/>
    <col min="3034" max="3034" width="51" style="154" customWidth="1"/>
    <col min="3035" max="3035" width="8.85546875" style="154" customWidth="1"/>
    <col min="3036" max="3036" width="10.28515625" style="154" customWidth="1"/>
    <col min="3037" max="3037" width="11" style="154" customWidth="1"/>
    <col min="3038" max="3038" width="12" style="154" customWidth="1"/>
    <col min="3039" max="3288" width="11.42578125" style="154"/>
    <col min="3289" max="3289" width="5.7109375" style="154" customWidth="1"/>
    <col min="3290" max="3290" width="51" style="154" customWidth="1"/>
    <col min="3291" max="3291" width="8.85546875" style="154" customWidth="1"/>
    <col min="3292" max="3292" width="10.28515625" style="154" customWidth="1"/>
    <col min="3293" max="3293" width="11" style="154" customWidth="1"/>
    <col min="3294" max="3294" width="12" style="154" customWidth="1"/>
    <col min="3295" max="3544" width="11.42578125" style="154"/>
    <col min="3545" max="3545" width="5.7109375" style="154" customWidth="1"/>
    <col min="3546" max="3546" width="51" style="154" customWidth="1"/>
    <col min="3547" max="3547" width="8.85546875" style="154" customWidth="1"/>
    <col min="3548" max="3548" width="10.28515625" style="154" customWidth="1"/>
    <col min="3549" max="3549" width="11" style="154" customWidth="1"/>
    <col min="3550" max="3550" width="12" style="154" customWidth="1"/>
    <col min="3551" max="3800" width="11.42578125" style="154"/>
    <col min="3801" max="3801" width="5.7109375" style="154" customWidth="1"/>
    <col min="3802" max="3802" width="51" style="154" customWidth="1"/>
    <col min="3803" max="3803" width="8.85546875" style="154" customWidth="1"/>
    <col min="3804" max="3804" width="10.28515625" style="154" customWidth="1"/>
    <col min="3805" max="3805" width="11" style="154" customWidth="1"/>
    <col min="3806" max="3806" width="12" style="154" customWidth="1"/>
    <col min="3807" max="4056" width="11.42578125" style="154"/>
    <col min="4057" max="4057" width="5.7109375" style="154" customWidth="1"/>
    <col min="4058" max="4058" width="51" style="154" customWidth="1"/>
    <col min="4059" max="4059" width="8.85546875" style="154" customWidth="1"/>
    <col min="4060" max="4060" width="10.28515625" style="154" customWidth="1"/>
    <col min="4061" max="4061" width="11" style="154" customWidth="1"/>
    <col min="4062" max="4062" width="12" style="154" customWidth="1"/>
    <col min="4063" max="4312" width="11.42578125" style="154"/>
    <col min="4313" max="4313" width="5.7109375" style="154" customWidth="1"/>
    <col min="4314" max="4314" width="51" style="154" customWidth="1"/>
    <col min="4315" max="4315" width="8.85546875" style="154" customWidth="1"/>
    <col min="4316" max="4316" width="10.28515625" style="154" customWidth="1"/>
    <col min="4317" max="4317" width="11" style="154" customWidth="1"/>
    <col min="4318" max="4318" width="12" style="154" customWidth="1"/>
    <col min="4319" max="4568" width="11.42578125" style="154"/>
    <col min="4569" max="4569" width="5.7109375" style="154" customWidth="1"/>
    <col min="4570" max="4570" width="51" style="154" customWidth="1"/>
    <col min="4571" max="4571" width="8.85546875" style="154" customWidth="1"/>
    <col min="4572" max="4572" width="10.28515625" style="154" customWidth="1"/>
    <col min="4573" max="4573" width="11" style="154" customWidth="1"/>
    <col min="4574" max="4574" width="12" style="154" customWidth="1"/>
    <col min="4575" max="4824" width="11.42578125" style="154"/>
    <col min="4825" max="4825" width="5.7109375" style="154" customWidth="1"/>
    <col min="4826" max="4826" width="51" style="154" customWidth="1"/>
    <col min="4827" max="4827" width="8.85546875" style="154" customWidth="1"/>
    <col min="4828" max="4828" width="10.28515625" style="154" customWidth="1"/>
    <col min="4829" max="4829" width="11" style="154" customWidth="1"/>
    <col min="4830" max="4830" width="12" style="154" customWidth="1"/>
    <col min="4831" max="5080" width="11.42578125" style="154"/>
    <col min="5081" max="5081" width="5.7109375" style="154" customWidth="1"/>
    <col min="5082" max="5082" width="51" style="154" customWidth="1"/>
    <col min="5083" max="5083" width="8.85546875" style="154" customWidth="1"/>
    <col min="5084" max="5084" width="10.28515625" style="154" customWidth="1"/>
    <col min="5085" max="5085" width="11" style="154" customWidth="1"/>
    <col min="5086" max="5086" width="12" style="154" customWidth="1"/>
    <col min="5087" max="5336" width="11.42578125" style="154"/>
    <col min="5337" max="5337" width="5.7109375" style="154" customWidth="1"/>
    <col min="5338" max="5338" width="51" style="154" customWidth="1"/>
    <col min="5339" max="5339" width="8.85546875" style="154" customWidth="1"/>
    <col min="5340" max="5340" width="10.28515625" style="154" customWidth="1"/>
    <col min="5341" max="5341" width="11" style="154" customWidth="1"/>
    <col min="5342" max="5342" width="12" style="154" customWidth="1"/>
    <col min="5343" max="5592" width="11.42578125" style="154"/>
    <col min="5593" max="5593" width="5.7109375" style="154" customWidth="1"/>
    <col min="5594" max="5594" width="51" style="154" customWidth="1"/>
    <col min="5595" max="5595" width="8.85546875" style="154" customWidth="1"/>
    <col min="5596" max="5596" width="10.28515625" style="154" customWidth="1"/>
    <col min="5597" max="5597" width="11" style="154" customWidth="1"/>
    <col min="5598" max="5598" width="12" style="154" customWidth="1"/>
    <col min="5599" max="5848" width="11.42578125" style="154"/>
    <col min="5849" max="5849" width="5.7109375" style="154" customWidth="1"/>
    <col min="5850" max="5850" width="51" style="154" customWidth="1"/>
    <col min="5851" max="5851" width="8.85546875" style="154" customWidth="1"/>
    <col min="5852" max="5852" width="10.28515625" style="154" customWidth="1"/>
    <col min="5853" max="5853" width="11" style="154" customWidth="1"/>
    <col min="5854" max="5854" width="12" style="154" customWidth="1"/>
    <col min="5855" max="6104" width="11.42578125" style="154"/>
    <col min="6105" max="6105" width="5.7109375" style="154" customWidth="1"/>
    <col min="6106" max="6106" width="51" style="154" customWidth="1"/>
    <col min="6107" max="6107" width="8.85546875" style="154" customWidth="1"/>
    <col min="6108" max="6108" width="10.28515625" style="154" customWidth="1"/>
    <col min="6109" max="6109" width="11" style="154" customWidth="1"/>
    <col min="6110" max="6110" width="12" style="154" customWidth="1"/>
    <col min="6111" max="6360" width="11.42578125" style="154"/>
    <col min="6361" max="6361" width="5.7109375" style="154" customWidth="1"/>
    <col min="6362" max="6362" width="51" style="154" customWidth="1"/>
    <col min="6363" max="6363" width="8.85546875" style="154" customWidth="1"/>
    <col min="6364" max="6364" width="10.28515625" style="154" customWidth="1"/>
    <col min="6365" max="6365" width="11" style="154" customWidth="1"/>
    <col min="6366" max="6366" width="12" style="154" customWidth="1"/>
    <col min="6367" max="6616" width="11.42578125" style="154"/>
    <col min="6617" max="6617" width="5.7109375" style="154" customWidth="1"/>
    <col min="6618" max="6618" width="51" style="154" customWidth="1"/>
    <col min="6619" max="6619" width="8.85546875" style="154" customWidth="1"/>
    <col min="6620" max="6620" width="10.28515625" style="154" customWidth="1"/>
    <col min="6621" max="6621" width="11" style="154" customWidth="1"/>
    <col min="6622" max="6622" width="12" style="154" customWidth="1"/>
    <col min="6623" max="6872" width="11.42578125" style="154"/>
    <col min="6873" max="6873" width="5.7109375" style="154" customWidth="1"/>
    <col min="6874" max="6874" width="51" style="154" customWidth="1"/>
    <col min="6875" max="6875" width="8.85546875" style="154" customWidth="1"/>
    <col min="6876" max="6876" width="10.28515625" style="154" customWidth="1"/>
    <col min="6877" max="6877" width="11" style="154" customWidth="1"/>
    <col min="6878" max="6878" width="12" style="154" customWidth="1"/>
    <col min="6879" max="7128" width="11.42578125" style="154"/>
    <col min="7129" max="7129" width="5.7109375" style="154" customWidth="1"/>
    <col min="7130" max="7130" width="51" style="154" customWidth="1"/>
    <col min="7131" max="7131" width="8.85546875" style="154" customWidth="1"/>
    <col min="7132" max="7132" width="10.28515625" style="154" customWidth="1"/>
    <col min="7133" max="7133" width="11" style="154" customWidth="1"/>
    <col min="7134" max="7134" width="12" style="154" customWidth="1"/>
    <col min="7135" max="7384" width="11.42578125" style="154"/>
    <col min="7385" max="7385" width="5.7109375" style="154" customWidth="1"/>
    <col min="7386" max="7386" width="51" style="154" customWidth="1"/>
    <col min="7387" max="7387" width="8.85546875" style="154" customWidth="1"/>
    <col min="7388" max="7388" width="10.28515625" style="154" customWidth="1"/>
    <col min="7389" max="7389" width="11" style="154" customWidth="1"/>
    <col min="7390" max="7390" width="12" style="154" customWidth="1"/>
    <col min="7391" max="7640" width="11.42578125" style="154"/>
    <col min="7641" max="7641" width="5.7109375" style="154" customWidth="1"/>
    <col min="7642" max="7642" width="51" style="154" customWidth="1"/>
    <col min="7643" max="7643" width="8.85546875" style="154" customWidth="1"/>
    <col min="7644" max="7644" width="10.28515625" style="154" customWidth="1"/>
    <col min="7645" max="7645" width="11" style="154" customWidth="1"/>
    <col min="7646" max="7646" width="12" style="154" customWidth="1"/>
    <col min="7647" max="7896" width="11.42578125" style="154"/>
    <col min="7897" max="7897" width="5.7109375" style="154" customWidth="1"/>
    <col min="7898" max="7898" width="51" style="154" customWidth="1"/>
    <col min="7899" max="7899" width="8.85546875" style="154" customWidth="1"/>
    <col min="7900" max="7900" width="10.28515625" style="154" customWidth="1"/>
    <col min="7901" max="7901" width="11" style="154" customWidth="1"/>
    <col min="7902" max="7902" width="12" style="154" customWidth="1"/>
    <col min="7903" max="8152" width="11.42578125" style="154"/>
    <col min="8153" max="8153" width="5.7109375" style="154" customWidth="1"/>
    <col min="8154" max="8154" width="51" style="154" customWidth="1"/>
    <col min="8155" max="8155" width="8.85546875" style="154" customWidth="1"/>
    <col min="8156" max="8156" width="10.28515625" style="154" customWidth="1"/>
    <col min="8157" max="8157" width="11" style="154" customWidth="1"/>
    <col min="8158" max="8158" width="12" style="154" customWidth="1"/>
    <col min="8159" max="8408" width="11.42578125" style="154"/>
    <col min="8409" max="8409" width="5.7109375" style="154" customWidth="1"/>
    <col min="8410" max="8410" width="51" style="154" customWidth="1"/>
    <col min="8411" max="8411" width="8.85546875" style="154" customWidth="1"/>
    <col min="8412" max="8412" width="10.28515625" style="154" customWidth="1"/>
    <col min="8413" max="8413" width="11" style="154" customWidth="1"/>
    <col min="8414" max="8414" width="12" style="154" customWidth="1"/>
    <col min="8415" max="8664" width="11.42578125" style="154"/>
    <col min="8665" max="8665" width="5.7109375" style="154" customWidth="1"/>
    <col min="8666" max="8666" width="51" style="154" customWidth="1"/>
    <col min="8667" max="8667" width="8.85546875" style="154" customWidth="1"/>
    <col min="8668" max="8668" width="10.28515625" style="154" customWidth="1"/>
    <col min="8669" max="8669" width="11" style="154" customWidth="1"/>
    <col min="8670" max="8670" width="12" style="154" customWidth="1"/>
    <col min="8671" max="8920" width="11.42578125" style="154"/>
    <col min="8921" max="8921" width="5.7109375" style="154" customWidth="1"/>
    <col min="8922" max="8922" width="51" style="154" customWidth="1"/>
    <col min="8923" max="8923" width="8.85546875" style="154" customWidth="1"/>
    <col min="8924" max="8924" width="10.28515625" style="154" customWidth="1"/>
    <col min="8925" max="8925" width="11" style="154" customWidth="1"/>
    <col min="8926" max="8926" width="12" style="154" customWidth="1"/>
    <col min="8927" max="9176" width="11.42578125" style="154"/>
    <col min="9177" max="9177" width="5.7109375" style="154" customWidth="1"/>
    <col min="9178" max="9178" width="51" style="154" customWidth="1"/>
    <col min="9179" max="9179" width="8.85546875" style="154" customWidth="1"/>
    <col min="9180" max="9180" width="10.28515625" style="154" customWidth="1"/>
    <col min="9181" max="9181" width="11" style="154" customWidth="1"/>
    <col min="9182" max="9182" width="12" style="154" customWidth="1"/>
    <col min="9183" max="9432" width="11.42578125" style="154"/>
    <col min="9433" max="9433" width="5.7109375" style="154" customWidth="1"/>
    <col min="9434" max="9434" width="51" style="154" customWidth="1"/>
    <col min="9435" max="9435" width="8.85546875" style="154" customWidth="1"/>
    <col min="9436" max="9436" width="10.28515625" style="154" customWidth="1"/>
    <col min="9437" max="9437" width="11" style="154" customWidth="1"/>
    <col min="9438" max="9438" width="12" style="154" customWidth="1"/>
    <col min="9439" max="9688" width="11.42578125" style="154"/>
    <col min="9689" max="9689" width="5.7109375" style="154" customWidth="1"/>
    <col min="9690" max="9690" width="51" style="154" customWidth="1"/>
    <col min="9691" max="9691" width="8.85546875" style="154" customWidth="1"/>
    <col min="9692" max="9692" width="10.28515625" style="154" customWidth="1"/>
    <col min="9693" max="9693" width="11" style="154" customWidth="1"/>
    <col min="9694" max="9694" width="12" style="154" customWidth="1"/>
    <col min="9695" max="9944" width="11.42578125" style="154"/>
    <col min="9945" max="9945" width="5.7109375" style="154" customWidth="1"/>
    <col min="9946" max="9946" width="51" style="154" customWidth="1"/>
    <col min="9947" max="9947" width="8.85546875" style="154" customWidth="1"/>
    <col min="9948" max="9948" width="10.28515625" style="154" customWidth="1"/>
    <col min="9949" max="9949" width="11" style="154" customWidth="1"/>
    <col min="9950" max="9950" width="12" style="154" customWidth="1"/>
    <col min="9951" max="10200" width="11.42578125" style="154"/>
    <col min="10201" max="10201" width="5.7109375" style="154" customWidth="1"/>
    <col min="10202" max="10202" width="51" style="154" customWidth="1"/>
    <col min="10203" max="10203" width="8.85546875" style="154" customWidth="1"/>
    <col min="10204" max="10204" width="10.28515625" style="154" customWidth="1"/>
    <col min="10205" max="10205" width="11" style="154" customWidth="1"/>
    <col min="10206" max="10206" width="12" style="154" customWidth="1"/>
    <col min="10207" max="10456" width="11.42578125" style="154"/>
    <col min="10457" max="10457" width="5.7109375" style="154" customWidth="1"/>
    <col min="10458" max="10458" width="51" style="154" customWidth="1"/>
    <col min="10459" max="10459" width="8.85546875" style="154" customWidth="1"/>
    <col min="10460" max="10460" width="10.28515625" style="154" customWidth="1"/>
    <col min="10461" max="10461" width="11" style="154" customWidth="1"/>
    <col min="10462" max="10462" width="12" style="154" customWidth="1"/>
    <col min="10463" max="10712" width="11.42578125" style="154"/>
    <col min="10713" max="10713" width="5.7109375" style="154" customWidth="1"/>
    <col min="10714" max="10714" width="51" style="154" customWidth="1"/>
    <col min="10715" max="10715" width="8.85546875" style="154" customWidth="1"/>
    <col min="10716" max="10716" width="10.28515625" style="154" customWidth="1"/>
    <col min="10717" max="10717" width="11" style="154" customWidth="1"/>
    <col min="10718" max="10718" width="12" style="154" customWidth="1"/>
    <col min="10719" max="10968" width="11.42578125" style="154"/>
    <col min="10969" max="10969" width="5.7109375" style="154" customWidth="1"/>
    <col min="10970" max="10970" width="51" style="154" customWidth="1"/>
    <col min="10971" max="10971" width="8.85546875" style="154" customWidth="1"/>
    <col min="10972" max="10972" width="10.28515625" style="154" customWidth="1"/>
    <col min="10973" max="10973" width="11" style="154" customWidth="1"/>
    <col min="10974" max="10974" width="12" style="154" customWidth="1"/>
    <col min="10975" max="11224" width="11.42578125" style="154"/>
    <col min="11225" max="11225" width="5.7109375" style="154" customWidth="1"/>
    <col min="11226" max="11226" width="51" style="154" customWidth="1"/>
    <col min="11227" max="11227" width="8.85546875" style="154" customWidth="1"/>
    <col min="11228" max="11228" width="10.28515625" style="154" customWidth="1"/>
    <col min="11229" max="11229" width="11" style="154" customWidth="1"/>
    <col min="11230" max="11230" width="12" style="154" customWidth="1"/>
    <col min="11231" max="11480" width="11.42578125" style="154"/>
    <col min="11481" max="11481" width="5.7109375" style="154" customWidth="1"/>
    <col min="11482" max="11482" width="51" style="154" customWidth="1"/>
    <col min="11483" max="11483" width="8.85546875" style="154" customWidth="1"/>
    <col min="11484" max="11484" width="10.28515625" style="154" customWidth="1"/>
    <col min="11485" max="11485" width="11" style="154" customWidth="1"/>
    <col min="11486" max="11486" width="12" style="154" customWidth="1"/>
    <col min="11487" max="11736" width="11.42578125" style="154"/>
    <col min="11737" max="11737" width="5.7109375" style="154" customWidth="1"/>
    <col min="11738" max="11738" width="51" style="154" customWidth="1"/>
    <col min="11739" max="11739" width="8.85546875" style="154" customWidth="1"/>
    <col min="11740" max="11740" width="10.28515625" style="154" customWidth="1"/>
    <col min="11741" max="11741" width="11" style="154" customWidth="1"/>
    <col min="11742" max="11742" width="12" style="154" customWidth="1"/>
    <col min="11743" max="11992" width="11.42578125" style="154"/>
    <col min="11993" max="11993" width="5.7109375" style="154" customWidth="1"/>
    <col min="11994" max="11994" width="51" style="154" customWidth="1"/>
    <col min="11995" max="11995" width="8.85546875" style="154" customWidth="1"/>
    <col min="11996" max="11996" width="10.28515625" style="154" customWidth="1"/>
    <col min="11997" max="11997" width="11" style="154" customWidth="1"/>
    <col min="11998" max="11998" width="12" style="154" customWidth="1"/>
    <col min="11999" max="12248" width="11.42578125" style="154"/>
    <col min="12249" max="12249" width="5.7109375" style="154" customWidth="1"/>
    <col min="12250" max="12250" width="51" style="154" customWidth="1"/>
    <col min="12251" max="12251" width="8.85546875" style="154" customWidth="1"/>
    <col min="12252" max="12252" width="10.28515625" style="154" customWidth="1"/>
    <col min="12253" max="12253" width="11" style="154" customWidth="1"/>
    <col min="12254" max="12254" width="12" style="154" customWidth="1"/>
    <col min="12255" max="12504" width="11.42578125" style="154"/>
    <col min="12505" max="12505" width="5.7109375" style="154" customWidth="1"/>
    <col min="12506" max="12506" width="51" style="154" customWidth="1"/>
    <col min="12507" max="12507" width="8.85546875" style="154" customWidth="1"/>
    <col min="12508" max="12508" width="10.28515625" style="154" customWidth="1"/>
    <col min="12509" max="12509" width="11" style="154" customWidth="1"/>
    <col min="12510" max="12510" width="12" style="154" customWidth="1"/>
    <col min="12511" max="12760" width="11.42578125" style="154"/>
    <col min="12761" max="12761" width="5.7109375" style="154" customWidth="1"/>
    <col min="12762" max="12762" width="51" style="154" customWidth="1"/>
    <col min="12763" max="12763" width="8.85546875" style="154" customWidth="1"/>
    <col min="12764" max="12764" width="10.28515625" style="154" customWidth="1"/>
    <col min="12765" max="12765" width="11" style="154" customWidth="1"/>
    <col min="12766" max="12766" width="12" style="154" customWidth="1"/>
    <col min="12767" max="13016" width="11.42578125" style="154"/>
    <col min="13017" max="13017" width="5.7109375" style="154" customWidth="1"/>
    <col min="13018" max="13018" width="51" style="154" customWidth="1"/>
    <col min="13019" max="13019" width="8.85546875" style="154" customWidth="1"/>
    <col min="13020" max="13020" width="10.28515625" style="154" customWidth="1"/>
    <col min="13021" max="13021" width="11" style="154" customWidth="1"/>
    <col min="13022" max="13022" width="12" style="154" customWidth="1"/>
    <col min="13023" max="13272" width="11.42578125" style="154"/>
    <col min="13273" max="13273" width="5.7109375" style="154" customWidth="1"/>
    <col min="13274" max="13274" width="51" style="154" customWidth="1"/>
    <col min="13275" max="13275" width="8.85546875" style="154" customWidth="1"/>
    <col min="13276" max="13276" width="10.28515625" style="154" customWidth="1"/>
    <col min="13277" max="13277" width="11" style="154" customWidth="1"/>
    <col min="13278" max="13278" width="12" style="154" customWidth="1"/>
    <col min="13279" max="13528" width="11.42578125" style="154"/>
    <col min="13529" max="13529" width="5.7109375" style="154" customWidth="1"/>
    <col min="13530" max="13530" width="51" style="154" customWidth="1"/>
    <col min="13531" max="13531" width="8.85546875" style="154" customWidth="1"/>
    <col min="13532" max="13532" width="10.28515625" style="154" customWidth="1"/>
    <col min="13533" max="13533" width="11" style="154" customWidth="1"/>
    <col min="13534" max="13534" width="12" style="154" customWidth="1"/>
    <col min="13535" max="13784" width="11.42578125" style="154"/>
    <col min="13785" max="13785" width="5.7109375" style="154" customWidth="1"/>
    <col min="13786" max="13786" width="51" style="154" customWidth="1"/>
    <col min="13787" max="13787" width="8.85546875" style="154" customWidth="1"/>
    <col min="13788" max="13788" width="10.28515625" style="154" customWidth="1"/>
    <col min="13789" max="13789" width="11" style="154" customWidth="1"/>
    <col min="13790" max="13790" width="12" style="154" customWidth="1"/>
    <col min="13791" max="14040" width="11.42578125" style="154"/>
    <col min="14041" max="14041" width="5.7109375" style="154" customWidth="1"/>
    <col min="14042" max="14042" width="51" style="154" customWidth="1"/>
    <col min="14043" max="14043" width="8.85546875" style="154" customWidth="1"/>
    <col min="14044" max="14044" width="10.28515625" style="154" customWidth="1"/>
    <col min="14045" max="14045" width="11" style="154" customWidth="1"/>
    <col min="14046" max="14046" width="12" style="154" customWidth="1"/>
    <col min="14047" max="14296" width="11.42578125" style="154"/>
    <col min="14297" max="14297" width="5.7109375" style="154" customWidth="1"/>
    <col min="14298" max="14298" width="51" style="154" customWidth="1"/>
    <col min="14299" max="14299" width="8.85546875" style="154" customWidth="1"/>
    <col min="14300" max="14300" width="10.28515625" style="154" customWidth="1"/>
    <col min="14301" max="14301" width="11" style="154" customWidth="1"/>
    <col min="14302" max="14302" width="12" style="154" customWidth="1"/>
    <col min="14303" max="14552" width="11.42578125" style="154"/>
    <col min="14553" max="14553" width="5.7109375" style="154" customWidth="1"/>
    <col min="14554" max="14554" width="51" style="154" customWidth="1"/>
    <col min="14555" max="14555" width="8.85546875" style="154" customWidth="1"/>
    <col min="14556" max="14556" width="10.28515625" style="154" customWidth="1"/>
    <col min="14557" max="14557" width="11" style="154" customWidth="1"/>
    <col min="14558" max="14558" width="12" style="154" customWidth="1"/>
    <col min="14559" max="14808" width="11.42578125" style="154"/>
    <col min="14809" max="14809" width="5.7109375" style="154" customWidth="1"/>
    <col min="14810" max="14810" width="51" style="154" customWidth="1"/>
    <col min="14811" max="14811" width="8.85546875" style="154" customWidth="1"/>
    <col min="14812" max="14812" width="10.28515625" style="154" customWidth="1"/>
    <col min="14813" max="14813" width="11" style="154" customWidth="1"/>
    <col min="14814" max="14814" width="12" style="154" customWidth="1"/>
    <col min="14815" max="15064" width="11.42578125" style="154"/>
    <col min="15065" max="15065" width="5.7109375" style="154" customWidth="1"/>
    <col min="15066" max="15066" width="51" style="154" customWidth="1"/>
    <col min="15067" max="15067" width="8.85546875" style="154" customWidth="1"/>
    <col min="15068" max="15068" width="10.28515625" style="154" customWidth="1"/>
    <col min="15069" max="15069" width="11" style="154" customWidth="1"/>
    <col min="15070" max="15070" width="12" style="154" customWidth="1"/>
    <col min="15071" max="15320" width="11.42578125" style="154"/>
    <col min="15321" max="15321" width="5.7109375" style="154" customWidth="1"/>
    <col min="15322" max="15322" width="51" style="154" customWidth="1"/>
    <col min="15323" max="15323" width="8.85546875" style="154" customWidth="1"/>
    <col min="15324" max="15324" width="10.28515625" style="154" customWidth="1"/>
    <col min="15325" max="15325" width="11" style="154" customWidth="1"/>
    <col min="15326" max="15326" width="12" style="154" customWidth="1"/>
    <col min="15327" max="15576" width="11.42578125" style="154"/>
    <col min="15577" max="15577" width="5.7109375" style="154" customWidth="1"/>
    <col min="15578" max="15578" width="51" style="154" customWidth="1"/>
    <col min="15579" max="15579" width="8.85546875" style="154" customWidth="1"/>
    <col min="15580" max="15580" width="10.28515625" style="154" customWidth="1"/>
    <col min="15581" max="15581" width="11" style="154" customWidth="1"/>
    <col min="15582" max="15582" width="12" style="154" customWidth="1"/>
    <col min="15583" max="15832" width="11.42578125" style="154"/>
    <col min="15833" max="15833" width="5.7109375" style="154" customWidth="1"/>
    <col min="15834" max="15834" width="51" style="154" customWidth="1"/>
    <col min="15835" max="15835" width="8.85546875" style="154" customWidth="1"/>
    <col min="15836" max="15836" width="10.28515625" style="154" customWidth="1"/>
    <col min="15837" max="15837" width="11" style="154" customWidth="1"/>
    <col min="15838" max="15838" width="12" style="154" customWidth="1"/>
    <col min="15839" max="16088" width="11.42578125" style="154"/>
    <col min="16089" max="16089" width="5.7109375" style="154" customWidth="1"/>
    <col min="16090" max="16090" width="51" style="154" customWidth="1"/>
    <col min="16091" max="16091" width="8.85546875" style="154" customWidth="1"/>
    <col min="16092" max="16092" width="10.28515625" style="154" customWidth="1"/>
    <col min="16093" max="16093" width="11" style="154" customWidth="1"/>
    <col min="16094" max="16094" width="12" style="154" customWidth="1"/>
    <col min="16095" max="16384" width="11.42578125" style="154"/>
  </cols>
  <sheetData>
    <row r="1" spans="2:24" ht="16.5" customHeight="1">
      <c r="B1" s="176"/>
      <c r="C1" s="175" t="s">
        <v>201</v>
      </c>
      <c r="D1" s="175"/>
      <c r="E1" s="176"/>
      <c r="F1" s="176"/>
      <c r="G1" s="176"/>
      <c r="H1" s="176"/>
    </row>
    <row r="2" spans="2:24" ht="18.75" customHeight="1">
      <c r="B2" s="236"/>
      <c r="C2" s="237" t="s">
        <v>330</v>
      </c>
      <c r="D2" s="236"/>
      <c r="E2" s="236"/>
      <c r="F2" s="236"/>
      <c r="G2" s="236"/>
      <c r="H2" s="238"/>
    </row>
    <row r="3" spans="2:24" ht="15" customHeight="1">
      <c r="B3" s="156" t="s">
        <v>206</v>
      </c>
      <c r="C3" s="155" t="s">
        <v>203</v>
      </c>
      <c r="D3" s="156" t="s">
        <v>204</v>
      </c>
      <c r="E3" s="156" t="s">
        <v>205</v>
      </c>
      <c r="F3" s="156" t="s">
        <v>207</v>
      </c>
      <c r="G3" s="156" t="s">
        <v>208</v>
      </c>
      <c r="H3" s="157" t="s">
        <v>5</v>
      </c>
    </row>
    <row r="4" spans="2:24" ht="14.1" customHeight="1">
      <c r="B4" s="159" t="s">
        <v>433</v>
      </c>
      <c r="C4" s="158">
        <v>73</v>
      </c>
      <c r="D4" s="159" t="s">
        <v>431</v>
      </c>
      <c r="E4" s="169" t="s">
        <v>432</v>
      </c>
      <c r="F4" s="160">
        <v>1</v>
      </c>
      <c r="G4" s="160">
        <v>6456.17</v>
      </c>
      <c r="H4" s="161">
        <f t="shared" ref="H4:H67" si="0">F4*G4</f>
        <v>6456.17</v>
      </c>
      <c r="J4" s="159" t="s">
        <v>434</v>
      </c>
      <c r="K4" s="169" t="s">
        <v>435</v>
      </c>
      <c r="L4" s="160">
        <v>9832.25</v>
      </c>
      <c r="M4" s="239">
        <f t="shared" ref="M4:M50" si="1">SUMIF($D$4:$D$84,J4,$F$4:$F$84)</f>
        <v>1</v>
      </c>
      <c r="N4" s="239">
        <f t="shared" ref="N4:N50" si="2">L4*M4</f>
        <v>9832.25</v>
      </c>
      <c r="P4" s="240">
        <f>N4/N$51</f>
        <v>0.17623470286453582</v>
      </c>
      <c r="Q4" s="240">
        <f>P4</f>
        <v>0.17623470286453582</v>
      </c>
      <c r="T4" s="169" t="s">
        <v>446</v>
      </c>
      <c r="U4" s="159" t="s">
        <v>224</v>
      </c>
      <c r="V4" s="160">
        <v>1.69</v>
      </c>
      <c r="W4" s="239">
        <f>SUMIF(E$4:E$84,T4,F$4:F$84)</f>
        <v>653</v>
      </c>
      <c r="X4" s="239">
        <f>V4*W4</f>
        <v>1103.57</v>
      </c>
    </row>
    <row r="5" spans="2:24" ht="14.1" customHeight="1">
      <c r="B5" s="159" t="s">
        <v>433</v>
      </c>
      <c r="C5" s="158">
        <v>74</v>
      </c>
      <c r="D5" s="159" t="s">
        <v>434</v>
      </c>
      <c r="E5" s="169" t="s">
        <v>435</v>
      </c>
      <c r="F5" s="160">
        <v>1</v>
      </c>
      <c r="G5" s="160">
        <v>9832.25</v>
      </c>
      <c r="H5" s="161">
        <f t="shared" si="0"/>
        <v>9832.25</v>
      </c>
      <c r="J5" s="159" t="s">
        <v>413</v>
      </c>
      <c r="K5" s="169" t="s">
        <v>414</v>
      </c>
      <c r="L5" s="160">
        <v>1097.71</v>
      </c>
      <c r="M5" s="239">
        <f t="shared" si="1"/>
        <v>6</v>
      </c>
      <c r="N5" s="239">
        <f t="shared" si="2"/>
        <v>6586.26</v>
      </c>
      <c r="P5" s="240">
        <f t="shared" ref="P5:P50" si="3">N5/N$51</f>
        <v>0.11805309812998832</v>
      </c>
      <c r="Q5" s="240">
        <f>P5+Q4</f>
        <v>0.29428780099452412</v>
      </c>
      <c r="T5" s="169" t="s">
        <v>335</v>
      </c>
      <c r="U5" s="159" t="s">
        <v>228</v>
      </c>
      <c r="V5" s="160">
        <v>176.16</v>
      </c>
      <c r="W5" s="239">
        <f t="shared" ref="W5:W53" si="4">SUMIF(E$4:E$84,T5,F$4:F$84)</f>
        <v>1</v>
      </c>
      <c r="X5" s="239">
        <f t="shared" ref="X5:X53" si="5">V5*W5</f>
        <v>176.16</v>
      </c>
    </row>
    <row r="6" spans="2:24" ht="14.1" customHeight="1">
      <c r="B6" s="159" t="s">
        <v>433</v>
      </c>
      <c r="C6" s="158">
        <v>75</v>
      </c>
      <c r="D6" s="159" t="s">
        <v>436</v>
      </c>
      <c r="E6" s="169" t="s">
        <v>437</v>
      </c>
      <c r="F6" s="160">
        <v>1</v>
      </c>
      <c r="G6" s="160">
        <v>2691.61</v>
      </c>
      <c r="H6" s="161">
        <f t="shared" si="0"/>
        <v>2691.61</v>
      </c>
      <c r="J6" s="159" t="s">
        <v>431</v>
      </c>
      <c r="K6" s="169" t="s">
        <v>432</v>
      </c>
      <c r="L6" s="160">
        <v>6456.17</v>
      </c>
      <c r="M6" s="239">
        <f t="shared" si="1"/>
        <v>1</v>
      </c>
      <c r="N6" s="239">
        <f t="shared" si="2"/>
        <v>6456.17</v>
      </c>
      <c r="P6" s="240">
        <f t="shared" si="3"/>
        <v>0.11572134573398055</v>
      </c>
      <c r="Q6" s="240">
        <f t="shared" ref="Q6:Q50" si="6">P6+Q5</f>
        <v>0.41000914672850464</v>
      </c>
      <c r="T6" s="169" t="s">
        <v>430</v>
      </c>
      <c r="U6" s="159" t="s">
        <v>212</v>
      </c>
      <c r="V6" s="160">
        <v>131.24</v>
      </c>
      <c r="W6" s="239">
        <f t="shared" si="4"/>
        <v>0.5</v>
      </c>
      <c r="X6" s="239">
        <f t="shared" si="5"/>
        <v>65.62</v>
      </c>
    </row>
    <row r="7" spans="2:24" ht="14.1" customHeight="1">
      <c r="B7" s="159" t="s">
        <v>224</v>
      </c>
      <c r="C7" s="158">
        <v>79</v>
      </c>
      <c r="D7" s="159" t="s">
        <v>445</v>
      </c>
      <c r="E7" s="169" t="s">
        <v>446</v>
      </c>
      <c r="F7" s="160">
        <v>653</v>
      </c>
      <c r="G7" s="160">
        <v>1.69</v>
      </c>
      <c r="H7" s="161">
        <f t="shared" si="0"/>
        <v>1103.57</v>
      </c>
      <c r="J7" s="159" t="s">
        <v>397</v>
      </c>
      <c r="K7" s="169" t="s">
        <v>398</v>
      </c>
      <c r="L7" s="160">
        <v>147.24</v>
      </c>
      <c r="M7" s="239">
        <f t="shared" si="1"/>
        <v>31.7</v>
      </c>
      <c r="N7" s="239">
        <f t="shared" si="2"/>
        <v>4667.5079999999998</v>
      </c>
      <c r="P7" s="240">
        <f t="shared" si="3"/>
        <v>8.3661103562037556E-2</v>
      </c>
      <c r="Q7" s="240">
        <f t="shared" si="6"/>
        <v>0.49367025029054218</v>
      </c>
      <c r="T7" s="169" t="s">
        <v>437</v>
      </c>
      <c r="U7" s="159" t="s">
        <v>433</v>
      </c>
      <c r="V7" s="160">
        <v>2691.61</v>
      </c>
      <c r="W7" s="239">
        <f t="shared" si="4"/>
        <v>1</v>
      </c>
      <c r="X7" s="239">
        <f t="shared" si="5"/>
        <v>2691.61</v>
      </c>
    </row>
    <row r="8" spans="2:24" ht="14.1" customHeight="1">
      <c r="B8" s="159" t="s">
        <v>234</v>
      </c>
      <c r="C8" s="158">
        <v>2</v>
      </c>
      <c r="D8" s="159" t="s">
        <v>336</v>
      </c>
      <c r="E8" s="169" t="s">
        <v>337</v>
      </c>
      <c r="F8" s="160">
        <v>38.11</v>
      </c>
      <c r="G8" s="160">
        <v>9.7799999999999994</v>
      </c>
      <c r="H8" s="161">
        <f t="shared" si="0"/>
        <v>372.71579999999994</v>
      </c>
      <c r="J8" s="159" t="s">
        <v>411</v>
      </c>
      <c r="K8" s="169" t="s">
        <v>412</v>
      </c>
      <c r="L8" s="160">
        <v>645.82000000000005</v>
      </c>
      <c r="M8" s="239">
        <f t="shared" si="1"/>
        <v>5</v>
      </c>
      <c r="N8" s="239">
        <f t="shared" si="2"/>
        <v>3229.1000000000004</v>
      </c>
      <c r="P8" s="240">
        <f t="shared" si="3"/>
        <v>5.7878865877075199E-2</v>
      </c>
      <c r="Q8" s="240">
        <f t="shared" si="6"/>
        <v>0.55154911616761737</v>
      </c>
      <c r="T8" s="169" t="s">
        <v>432</v>
      </c>
      <c r="U8" s="159" t="s">
        <v>433</v>
      </c>
      <c r="V8" s="160">
        <v>6456.17</v>
      </c>
      <c r="W8" s="239">
        <f t="shared" si="4"/>
        <v>1</v>
      </c>
      <c r="X8" s="239">
        <f t="shared" si="5"/>
        <v>6456.17</v>
      </c>
    </row>
    <row r="9" spans="2:24" ht="14.1" customHeight="1">
      <c r="B9" s="159" t="s">
        <v>234</v>
      </c>
      <c r="C9" s="158">
        <v>3</v>
      </c>
      <c r="D9" s="159" t="s">
        <v>338</v>
      </c>
      <c r="E9" s="169" t="s">
        <v>339</v>
      </c>
      <c r="F9" s="160">
        <v>39.6</v>
      </c>
      <c r="G9" s="160">
        <v>23.18</v>
      </c>
      <c r="H9" s="161">
        <f t="shared" si="0"/>
        <v>917.928</v>
      </c>
      <c r="J9" s="159" t="s">
        <v>436</v>
      </c>
      <c r="K9" s="169" t="s">
        <v>437</v>
      </c>
      <c r="L9" s="160">
        <v>2691.61</v>
      </c>
      <c r="M9" s="239">
        <f t="shared" si="1"/>
        <v>1</v>
      </c>
      <c r="N9" s="239">
        <f t="shared" si="2"/>
        <v>2691.61</v>
      </c>
      <c r="P9" s="240">
        <f t="shared" si="3"/>
        <v>4.8244815640083732E-2</v>
      </c>
      <c r="Q9" s="240">
        <f t="shared" si="6"/>
        <v>0.59979393180770113</v>
      </c>
      <c r="T9" s="169" t="s">
        <v>404</v>
      </c>
      <c r="U9" s="159" t="s">
        <v>228</v>
      </c>
      <c r="V9" s="160">
        <v>119.7</v>
      </c>
      <c r="W9" s="239">
        <f t="shared" si="4"/>
        <v>6</v>
      </c>
      <c r="X9" s="239">
        <f t="shared" si="5"/>
        <v>718.2</v>
      </c>
    </row>
    <row r="10" spans="2:24" ht="14.1" customHeight="1">
      <c r="B10" s="159" t="s">
        <v>234</v>
      </c>
      <c r="C10" s="158">
        <v>7</v>
      </c>
      <c r="D10" s="159" t="s">
        <v>347</v>
      </c>
      <c r="E10" s="169" t="s">
        <v>348</v>
      </c>
      <c r="F10" s="160">
        <v>22.9</v>
      </c>
      <c r="G10" s="160">
        <v>13.22</v>
      </c>
      <c r="H10" s="161">
        <f t="shared" si="0"/>
        <v>302.738</v>
      </c>
      <c r="J10" s="159" t="s">
        <v>395</v>
      </c>
      <c r="K10" s="169" t="s">
        <v>396</v>
      </c>
      <c r="L10" s="160">
        <v>22.48</v>
      </c>
      <c r="M10" s="239">
        <f t="shared" si="1"/>
        <v>102.6</v>
      </c>
      <c r="N10" s="239">
        <f t="shared" si="2"/>
        <v>2306.4479999999999</v>
      </c>
      <c r="P10" s="240">
        <f t="shared" si="3"/>
        <v>4.1341114999364631E-2</v>
      </c>
      <c r="Q10" s="240">
        <f t="shared" si="6"/>
        <v>0.64113504680706579</v>
      </c>
      <c r="T10" s="169" t="s">
        <v>396</v>
      </c>
      <c r="U10" s="159" t="s">
        <v>234</v>
      </c>
      <c r="V10" s="160">
        <v>22.48</v>
      </c>
      <c r="W10" s="239">
        <f t="shared" si="4"/>
        <v>102.6</v>
      </c>
      <c r="X10" s="239">
        <f t="shared" si="5"/>
        <v>2306.4479999999999</v>
      </c>
    </row>
    <row r="11" spans="2:24" ht="14.1" customHeight="1">
      <c r="B11" s="159" t="s">
        <v>234</v>
      </c>
      <c r="C11" s="158">
        <v>14</v>
      </c>
      <c r="D11" s="159" t="s">
        <v>347</v>
      </c>
      <c r="E11" s="169" t="s">
        <v>361</v>
      </c>
      <c r="F11" s="160">
        <v>11.1</v>
      </c>
      <c r="G11" s="160">
        <v>13.22</v>
      </c>
      <c r="H11" s="161">
        <f t="shared" si="0"/>
        <v>146.74199999999999</v>
      </c>
      <c r="J11" s="159" t="s">
        <v>420</v>
      </c>
      <c r="K11" s="169" t="s">
        <v>421</v>
      </c>
      <c r="L11" s="160">
        <v>412.25</v>
      </c>
      <c r="M11" s="239">
        <f t="shared" si="1"/>
        <v>5</v>
      </c>
      <c r="N11" s="239">
        <f t="shared" si="2"/>
        <v>2061.25</v>
      </c>
      <c r="P11" s="240">
        <f t="shared" si="3"/>
        <v>3.6946149790691288E-2</v>
      </c>
      <c r="Q11" s="240">
        <f t="shared" si="6"/>
        <v>0.67808119659775712</v>
      </c>
      <c r="T11" s="169" t="s">
        <v>381</v>
      </c>
      <c r="U11" s="159" t="s">
        <v>351</v>
      </c>
      <c r="V11" s="160">
        <v>18.48</v>
      </c>
      <c r="W11" s="239">
        <f t="shared" si="4"/>
        <v>43</v>
      </c>
      <c r="X11" s="239">
        <f t="shared" si="5"/>
        <v>794.64</v>
      </c>
    </row>
    <row r="12" spans="2:24" ht="14.1" customHeight="1">
      <c r="B12" s="159" t="s">
        <v>234</v>
      </c>
      <c r="C12" s="158">
        <v>21</v>
      </c>
      <c r="D12" s="159" t="s">
        <v>347</v>
      </c>
      <c r="E12" s="169" t="s">
        <v>361</v>
      </c>
      <c r="F12" s="160">
        <v>11.1</v>
      </c>
      <c r="G12" s="160">
        <v>13.22</v>
      </c>
      <c r="H12" s="161">
        <f t="shared" si="0"/>
        <v>146.74199999999999</v>
      </c>
      <c r="J12" s="159" t="s">
        <v>378</v>
      </c>
      <c r="K12" s="169" t="s">
        <v>379</v>
      </c>
      <c r="L12" s="160">
        <v>20.53</v>
      </c>
      <c r="M12" s="239">
        <f t="shared" si="1"/>
        <v>71.17</v>
      </c>
      <c r="N12" s="239">
        <f t="shared" si="2"/>
        <v>1461.1201000000001</v>
      </c>
      <c r="P12" s="240">
        <f t="shared" si="3"/>
        <v>2.6189332723730668E-2</v>
      </c>
      <c r="Q12" s="240">
        <f t="shared" si="6"/>
        <v>0.70427052932148781</v>
      </c>
      <c r="T12" s="169" t="s">
        <v>393</v>
      </c>
      <c r="U12" s="159" t="s">
        <v>351</v>
      </c>
      <c r="V12" s="160">
        <v>26.68</v>
      </c>
      <c r="W12" s="239">
        <f t="shared" si="4"/>
        <v>3</v>
      </c>
      <c r="X12" s="239">
        <f t="shared" si="5"/>
        <v>80.039999999999992</v>
      </c>
    </row>
    <row r="13" spans="2:24" ht="14.1" customHeight="1">
      <c r="B13" s="159" t="s">
        <v>234</v>
      </c>
      <c r="C13" s="158">
        <v>25</v>
      </c>
      <c r="D13" s="159" t="s">
        <v>368</v>
      </c>
      <c r="E13" s="169" t="s">
        <v>369</v>
      </c>
      <c r="F13" s="160">
        <v>5</v>
      </c>
      <c r="G13" s="160">
        <v>5.93</v>
      </c>
      <c r="H13" s="161">
        <f t="shared" si="0"/>
        <v>29.65</v>
      </c>
      <c r="J13" s="180" t="s">
        <v>416</v>
      </c>
      <c r="K13" s="181" t="s">
        <v>417</v>
      </c>
      <c r="L13" s="241">
        <v>32.03</v>
      </c>
      <c r="M13" s="239">
        <f t="shared" si="1"/>
        <v>44.85</v>
      </c>
      <c r="N13" s="239">
        <f t="shared" si="2"/>
        <v>1436.5455000000002</v>
      </c>
      <c r="P13" s="240">
        <f t="shared" si="3"/>
        <v>2.5748853959560229E-2</v>
      </c>
      <c r="Q13" s="240">
        <f t="shared" si="6"/>
        <v>0.7300193832810481</v>
      </c>
      <c r="T13" s="169" t="s">
        <v>383</v>
      </c>
      <c r="U13" s="159" t="s">
        <v>351</v>
      </c>
      <c r="V13" s="160">
        <v>30.83</v>
      </c>
      <c r="W13" s="239">
        <f t="shared" si="4"/>
        <v>28</v>
      </c>
      <c r="X13" s="239">
        <f t="shared" si="5"/>
        <v>863.24</v>
      </c>
    </row>
    <row r="14" spans="2:24" ht="14.1" customHeight="1">
      <c r="B14" s="159" t="s">
        <v>234</v>
      </c>
      <c r="C14" s="158">
        <v>26</v>
      </c>
      <c r="D14" s="159" t="s">
        <v>370</v>
      </c>
      <c r="E14" s="169" t="s">
        <v>371</v>
      </c>
      <c r="F14" s="160">
        <v>1</v>
      </c>
      <c r="G14" s="160">
        <v>9.59</v>
      </c>
      <c r="H14" s="161">
        <f t="shared" si="0"/>
        <v>9.59</v>
      </c>
      <c r="J14" s="159" t="s">
        <v>445</v>
      </c>
      <c r="K14" s="169" t="s">
        <v>446</v>
      </c>
      <c r="L14" s="160">
        <v>1.69</v>
      </c>
      <c r="M14" s="239">
        <f t="shared" si="1"/>
        <v>653</v>
      </c>
      <c r="N14" s="239">
        <f t="shared" si="2"/>
        <v>1103.57</v>
      </c>
      <c r="P14" s="240">
        <f t="shared" si="3"/>
        <v>1.978055186149821E-2</v>
      </c>
      <c r="Q14" s="240">
        <f t="shared" si="6"/>
        <v>0.74979993514254628</v>
      </c>
      <c r="T14" s="169" t="s">
        <v>444</v>
      </c>
      <c r="U14" s="159" t="s">
        <v>210</v>
      </c>
      <c r="V14" s="160">
        <v>13.5</v>
      </c>
      <c r="W14" s="239">
        <f t="shared" si="4"/>
        <v>51.72</v>
      </c>
      <c r="X14" s="239">
        <f t="shared" si="5"/>
        <v>698.22</v>
      </c>
    </row>
    <row r="15" spans="2:24" ht="14.1" customHeight="1">
      <c r="B15" s="159" t="s">
        <v>234</v>
      </c>
      <c r="C15" s="158">
        <v>27</v>
      </c>
      <c r="D15" s="159" t="s">
        <v>372</v>
      </c>
      <c r="E15" s="169" t="s">
        <v>373</v>
      </c>
      <c r="F15" s="160">
        <v>10.7</v>
      </c>
      <c r="G15" s="160">
        <v>3.35</v>
      </c>
      <c r="H15" s="161">
        <f t="shared" si="0"/>
        <v>35.844999999999999</v>
      </c>
      <c r="J15" s="159" t="s">
        <v>390</v>
      </c>
      <c r="K15" s="169" t="s">
        <v>391</v>
      </c>
      <c r="L15" s="160">
        <v>6.84</v>
      </c>
      <c r="M15" s="239">
        <f t="shared" si="1"/>
        <v>157.20000000000002</v>
      </c>
      <c r="N15" s="239">
        <f t="shared" si="2"/>
        <v>1075.248</v>
      </c>
      <c r="P15" s="240">
        <f t="shared" si="3"/>
        <v>1.927290414561127E-2</v>
      </c>
      <c r="Q15" s="240">
        <f t="shared" si="6"/>
        <v>0.76907283928815751</v>
      </c>
      <c r="T15" s="169" t="s">
        <v>442</v>
      </c>
      <c r="U15" s="159" t="s">
        <v>210</v>
      </c>
      <c r="V15" s="160">
        <v>7.01</v>
      </c>
      <c r="W15" s="239">
        <f t="shared" si="4"/>
        <v>61.3</v>
      </c>
      <c r="X15" s="239">
        <f t="shared" si="5"/>
        <v>429.71299999999997</v>
      </c>
    </row>
    <row r="16" spans="2:24" ht="14.1" customHeight="1">
      <c r="B16" s="159" t="s">
        <v>234</v>
      </c>
      <c r="C16" s="158">
        <v>32</v>
      </c>
      <c r="D16" s="159" t="s">
        <v>376</v>
      </c>
      <c r="E16" s="169" t="s">
        <v>377</v>
      </c>
      <c r="F16" s="160">
        <v>4.3</v>
      </c>
      <c r="G16" s="160">
        <v>9.82</v>
      </c>
      <c r="H16" s="161">
        <f t="shared" si="0"/>
        <v>42.225999999999999</v>
      </c>
      <c r="J16" s="159" t="s">
        <v>338</v>
      </c>
      <c r="K16" s="169" t="s">
        <v>339</v>
      </c>
      <c r="L16" s="160">
        <v>23.18</v>
      </c>
      <c r="M16" s="239">
        <f t="shared" si="1"/>
        <v>39.6</v>
      </c>
      <c r="N16" s="239">
        <f t="shared" si="2"/>
        <v>917.928</v>
      </c>
      <c r="P16" s="240">
        <f t="shared" si="3"/>
        <v>1.6453077203187227E-2</v>
      </c>
      <c r="Q16" s="240">
        <f t="shared" si="6"/>
        <v>0.78552591649134473</v>
      </c>
      <c r="T16" s="169" t="s">
        <v>423</v>
      </c>
      <c r="U16" s="159" t="s">
        <v>228</v>
      </c>
      <c r="V16" s="160">
        <v>70.08</v>
      </c>
      <c r="W16" s="239">
        <f t="shared" si="4"/>
        <v>5</v>
      </c>
      <c r="X16" s="239">
        <f t="shared" si="5"/>
        <v>350.4</v>
      </c>
    </row>
    <row r="17" spans="2:24" ht="14.1" customHeight="1">
      <c r="B17" s="159" t="s">
        <v>234</v>
      </c>
      <c r="C17" s="158">
        <v>33</v>
      </c>
      <c r="D17" s="159" t="s">
        <v>378</v>
      </c>
      <c r="E17" s="169" t="s">
        <v>379</v>
      </c>
      <c r="F17" s="160">
        <v>6.5</v>
      </c>
      <c r="G17" s="160">
        <v>20.53</v>
      </c>
      <c r="H17" s="161">
        <f t="shared" si="0"/>
        <v>133.44499999999999</v>
      </c>
      <c r="J17" s="159" t="s">
        <v>349</v>
      </c>
      <c r="K17" s="169" t="s">
        <v>350</v>
      </c>
      <c r="L17" s="160">
        <v>36.770000000000003</v>
      </c>
      <c r="M17" s="239">
        <f t="shared" si="1"/>
        <v>24</v>
      </c>
      <c r="N17" s="239">
        <f t="shared" si="2"/>
        <v>882.48</v>
      </c>
      <c r="P17" s="240">
        <f t="shared" si="3"/>
        <v>1.5817702009600608E-2</v>
      </c>
      <c r="Q17" s="240">
        <f t="shared" si="6"/>
        <v>0.80134361850094538</v>
      </c>
      <c r="T17" s="169" t="s">
        <v>412</v>
      </c>
      <c r="U17" s="159" t="s">
        <v>228</v>
      </c>
      <c r="V17" s="160">
        <v>645.82000000000005</v>
      </c>
      <c r="W17" s="239">
        <f t="shared" si="4"/>
        <v>5</v>
      </c>
      <c r="X17" s="239">
        <f t="shared" si="5"/>
        <v>3229.1000000000004</v>
      </c>
    </row>
    <row r="18" spans="2:24" ht="14.1" customHeight="1">
      <c r="B18" s="159" t="s">
        <v>234</v>
      </c>
      <c r="C18" s="158">
        <v>36</v>
      </c>
      <c r="D18" s="159" t="s">
        <v>376</v>
      </c>
      <c r="E18" s="169" t="s">
        <v>377</v>
      </c>
      <c r="F18" s="160">
        <v>6.6</v>
      </c>
      <c r="G18" s="160">
        <v>9.82</v>
      </c>
      <c r="H18" s="161">
        <f t="shared" si="0"/>
        <v>64.811999999999998</v>
      </c>
      <c r="J18" s="159" t="s">
        <v>376</v>
      </c>
      <c r="K18" s="169" t="s">
        <v>377</v>
      </c>
      <c r="L18" s="160">
        <v>9.82</v>
      </c>
      <c r="M18" s="239">
        <f t="shared" si="1"/>
        <v>87.97999999999999</v>
      </c>
      <c r="N18" s="239">
        <f t="shared" si="2"/>
        <v>863.96359999999993</v>
      </c>
      <c r="P18" s="240">
        <f t="shared" si="3"/>
        <v>1.5485811318037546E-2</v>
      </c>
      <c r="Q18" s="240">
        <f t="shared" si="6"/>
        <v>0.81682942981898288</v>
      </c>
      <c r="T18" s="169" t="s">
        <v>414</v>
      </c>
      <c r="U18" s="159" t="s">
        <v>228</v>
      </c>
      <c r="V18" s="160">
        <v>1097.71</v>
      </c>
      <c r="W18" s="239">
        <f t="shared" si="4"/>
        <v>6</v>
      </c>
      <c r="X18" s="239">
        <f t="shared" si="5"/>
        <v>6586.26</v>
      </c>
    </row>
    <row r="19" spans="2:24" ht="14.1" customHeight="1">
      <c r="B19" s="159" t="s">
        <v>234</v>
      </c>
      <c r="C19" s="158">
        <v>39</v>
      </c>
      <c r="D19" s="159" t="s">
        <v>376</v>
      </c>
      <c r="E19" s="169" t="s">
        <v>377</v>
      </c>
      <c r="F19" s="160">
        <v>17.41</v>
      </c>
      <c r="G19" s="160">
        <v>9.82</v>
      </c>
      <c r="H19" s="161">
        <f t="shared" si="0"/>
        <v>170.96620000000001</v>
      </c>
      <c r="J19" s="159" t="s">
        <v>382</v>
      </c>
      <c r="K19" s="169" t="s">
        <v>383</v>
      </c>
      <c r="L19" s="160">
        <v>30.83</v>
      </c>
      <c r="M19" s="239">
        <f t="shared" si="1"/>
        <v>28</v>
      </c>
      <c r="N19" s="239">
        <f t="shared" si="2"/>
        <v>863.24</v>
      </c>
      <c r="P19" s="240">
        <f t="shared" si="3"/>
        <v>1.5472841404641044E-2</v>
      </c>
      <c r="Q19" s="240">
        <f t="shared" si="6"/>
        <v>0.83230227122362388</v>
      </c>
      <c r="T19" s="169" t="s">
        <v>421</v>
      </c>
      <c r="U19" s="159" t="s">
        <v>228</v>
      </c>
      <c r="V19" s="160">
        <v>412.25</v>
      </c>
      <c r="W19" s="239">
        <f t="shared" si="4"/>
        <v>5</v>
      </c>
      <c r="X19" s="239">
        <f t="shared" si="5"/>
        <v>2061.25</v>
      </c>
    </row>
    <row r="20" spans="2:24">
      <c r="B20" s="159" t="s">
        <v>234</v>
      </c>
      <c r="C20" s="158">
        <v>42</v>
      </c>
      <c r="D20" s="159" t="s">
        <v>376</v>
      </c>
      <c r="E20" s="169" t="s">
        <v>377</v>
      </c>
      <c r="F20" s="160">
        <v>17.309999999999999</v>
      </c>
      <c r="G20" s="160">
        <v>9.82</v>
      </c>
      <c r="H20" s="161">
        <f t="shared" si="0"/>
        <v>169.98419999999999</v>
      </c>
      <c r="J20" s="180" t="s">
        <v>380</v>
      </c>
      <c r="K20" s="181" t="s">
        <v>381</v>
      </c>
      <c r="L20" s="241">
        <v>18.48</v>
      </c>
      <c r="M20" s="239">
        <f t="shared" si="1"/>
        <v>43</v>
      </c>
      <c r="N20" s="239">
        <f t="shared" si="2"/>
        <v>794.64</v>
      </c>
      <c r="P20" s="240">
        <f t="shared" si="3"/>
        <v>1.424324486097025E-2</v>
      </c>
      <c r="Q20" s="240">
        <f t="shared" si="6"/>
        <v>0.84654551608459416</v>
      </c>
      <c r="T20" s="169" t="s">
        <v>448</v>
      </c>
      <c r="U20" s="159" t="s">
        <v>212</v>
      </c>
      <c r="V20" s="160">
        <v>131.24</v>
      </c>
      <c r="W20" s="239">
        <f t="shared" si="4"/>
        <v>6</v>
      </c>
      <c r="X20" s="239">
        <f t="shared" si="5"/>
        <v>787.44</v>
      </c>
    </row>
    <row r="21" spans="2:24" ht="14.1" customHeight="1">
      <c r="B21" s="159" t="s">
        <v>234</v>
      </c>
      <c r="C21" s="158">
        <v>45</v>
      </c>
      <c r="D21" s="159" t="s">
        <v>376</v>
      </c>
      <c r="E21" s="169" t="s">
        <v>377</v>
      </c>
      <c r="F21" s="160">
        <v>16.11</v>
      </c>
      <c r="G21" s="160">
        <v>9.82</v>
      </c>
      <c r="H21" s="161">
        <f t="shared" si="0"/>
        <v>158.2002</v>
      </c>
      <c r="J21" s="159" t="s">
        <v>447</v>
      </c>
      <c r="K21" s="169" t="s">
        <v>448</v>
      </c>
      <c r="L21" s="160">
        <v>131.24</v>
      </c>
      <c r="M21" s="239">
        <f t="shared" si="1"/>
        <v>6</v>
      </c>
      <c r="N21" s="239">
        <f t="shared" si="2"/>
        <v>787.44</v>
      </c>
      <c r="P21" s="240">
        <f t="shared" si="3"/>
        <v>1.4114190996328418E-2</v>
      </c>
      <c r="Q21" s="240">
        <f t="shared" si="6"/>
        <v>0.86065970708092254</v>
      </c>
      <c r="T21" s="169" t="s">
        <v>450</v>
      </c>
      <c r="U21" s="159" t="s">
        <v>210</v>
      </c>
      <c r="V21" s="160">
        <v>6.98</v>
      </c>
      <c r="W21" s="239">
        <f t="shared" si="4"/>
        <v>16.16</v>
      </c>
      <c r="X21" s="239">
        <f t="shared" si="5"/>
        <v>112.7968</v>
      </c>
    </row>
    <row r="22" spans="2:24" ht="14.1" customHeight="1">
      <c r="B22" s="159" t="s">
        <v>234</v>
      </c>
      <c r="C22" s="158">
        <v>48</v>
      </c>
      <c r="D22" s="159" t="s">
        <v>390</v>
      </c>
      <c r="E22" s="169" t="s">
        <v>391</v>
      </c>
      <c r="F22" s="160">
        <v>25.75</v>
      </c>
      <c r="G22" s="160">
        <v>6.84</v>
      </c>
      <c r="H22" s="161">
        <f t="shared" si="0"/>
        <v>176.13</v>
      </c>
      <c r="J22" s="159" t="s">
        <v>403</v>
      </c>
      <c r="K22" s="169" t="s">
        <v>404</v>
      </c>
      <c r="L22" s="160">
        <v>119.7</v>
      </c>
      <c r="M22" s="239">
        <f t="shared" si="1"/>
        <v>6</v>
      </c>
      <c r="N22" s="239">
        <f t="shared" si="2"/>
        <v>718.2</v>
      </c>
      <c r="P22" s="240">
        <f t="shared" si="3"/>
        <v>1.2873122998022795E-2</v>
      </c>
      <c r="Q22" s="240">
        <f t="shared" si="6"/>
        <v>0.87353283007894533</v>
      </c>
      <c r="T22" s="169" t="s">
        <v>401</v>
      </c>
      <c r="U22" s="159" t="s">
        <v>210</v>
      </c>
      <c r="V22" s="160">
        <v>5.23</v>
      </c>
      <c r="W22" s="239">
        <f t="shared" si="4"/>
        <v>55.92</v>
      </c>
      <c r="X22" s="239">
        <f t="shared" si="5"/>
        <v>292.46160000000003</v>
      </c>
    </row>
    <row r="23" spans="2:24" ht="14.1" customHeight="1">
      <c r="B23" s="159" t="s">
        <v>234</v>
      </c>
      <c r="C23" s="158">
        <v>49</v>
      </c>
      <c r="D23" s="159" t="s">
        <v>376</v>
      </c>
      <c r="E23" s="169" t="s">
        <v>377</v>
      </c>
      <c r="F23" s="160">
        <v>26.25</v>
      </c>
      <c r="G23" s="160">
        <v>9.82</v>
      </c>
      <c r="H23" s="161">
        <f t="shared" si="0"/>
        <v>257.77500000000003</v>
      </c>
      <c r="J23" s="159" t="s">
        <v>443</v>
      </c>
      <c r="K23" s="169" t="s">
        <v>444</v>
      </c>
      <c r="L23" s="160">
        <v>13.5</v>
      </c>
      <c r="M23" s="239">
        <f t="shared" si="1"/>
        <v>51.72</v>
      </c>
      <c r="N23" s="239">
        <f t="shared" si="2"/>
        <v>698.22</v>
      </c>
      <c r="P23" s="240">
        <f t="shared" si="3"/>
        <v>1.2514998523641709E-2</v>
      </c>
      <c r="Q23" s="240">
        <f t="shared" si="6"/>
        <v>0.88604782860258702</v>
      </c>
      <c r="T23" s="169" t="s">
        <v>440</v>
      </c>
      <c r="U23" s="159" t="s">
        <v>210</v>
      </c>
      <c r="V23" s="160">
        <v>3.28</v>
      </c>
      <c r="W23" s="239">
        <f t="shared" si="4"/>
        <v>18.829999999999998</v>
      </c>
      <c r="X23" s="239">
        <f t="shared" si="5"/>
        <v>61.762399999999992</v>
      </c>
    </row>
    <row r="24" spans="2:24" ht="14.1" customHeight="1">
      <c r="B24" s="159" t="s">
        <v>234</v>
      </c>
      <c r="C24" s="158">
        <v>50</v>
      </c>
      <c r="D24" s="159" t="s">
        <v>378</v>
      </c>
      <c r="E24" s="169" t="s">
        <v>379</v>
      </c>
      <c r="F24" s="160">
        <v>24.72</v>
      </c>
      <c r="G24" s="160">
        <v>20.53</v>
      </c>
      <c r="H24" s="161">
        <f t="shared" si="0"/>
        <v>507.5016</v>
      </c>
      <c r="J24" s="159" t="s">
        <v>358</v>
      </c>
      <c r="K24" s="169" t="s">
        <v>359</v>
      </c>
      <c r="L24" s="160">
        <v>61</v>
      </c>
      <c r="M24" s="239">
        <f t="shared" si="1"/>
        <v>11</v>
      </c>
      <c r="N24" s="239">
        <f t="shared" si="2"/>
        <v>671</v>
      </c>
      <c r="P24" s="240">
        <f t="shared" si="3"/>
        <v>1.2027103218704115E-2</v>
      </c>
      <c r="Q24" s="240">
        <f t="shared" si="6"/>
        <v>0.89807493182129117</v>
      </c>
      <c r="T24" s="169" t="s">
        <v>357</v>
      </c>
      <c r="U24" s="159" t="s">
        <v>351</v>
      </c>
      <c r="V24" s="160">
        <v>18.25</v>
      </c>
      <c r="W24" s="239">
        <f t="shared" si="4"/>
        <v>13</v>
      </c>
      <c r="X24" s="239">
        <f t="shared" si="5"/>
        <v>237.25</v>
      </c>
    </row>
    <row r="25" spans="2:24" ht="14.1" customHeight="1">
      <c r="B25" s="159" t="s">
        <v>234</v>
      </c>
      <c r="C25" s="158">
        <v>52</v>
      </c>
      <c r="D25" s="159" t="s">
        <v>390</v>
      </c>
      <c r="E25" s="169" t="s">
        <v>394</v>
      </c>
      <c r="F25" s="160">
        <v>3.3</v>
      </c>
      <c r="G25" s="160">
        <v>6.84</v>
      </c>
      <c r="H25" s="161">
        <f t="shared" si="0"/>
        <v>22.571999999999999</v>
      </c>
      <c r="J25" s="159" t="s">
        <v>347</v>
      </c>
      <c r="K25" s="169" t="s">
        <v>361</v>
      </c>
      <c r="L25" s="160">
        <v>13.22</v>
      </c>
      <c r="M25" s="239">
        <f t="shared" si="1"/>
        <v>45.1</v>
      </c>
      <c r="N25" s="239">
        <f t="shared" si="2"/>
        <v>596.22200000000009</v>
      </c>
      <c r="P25" s="240">
        <f t="shared" si="3"/>
        <v>1.0686771289511484E-2</v>
      </c>
      <c r="Q25" s="240">
        <f t="shared" si="6"/>
        <v>0.90876170311080262</v>
      </c>
      <c r="T25" s="169" t="s">
        <v>353</v>
      </c>
      <c r="U25" s="159" t="s">
        <v>351</v>
      </c>
      <c r="V25" s="160">
        <v>36.19</v>
      </c>
      <c r="W25" s="239">
        <f t="shared" si="4"/>
        <v>15</v>
      </c>
      <c r="X25" s="239">
        <f t="shared" si="5"/>
        <v>542.84999999999991</v>
      </c>
    </row>
    <row r="26" spans="2:24" ht="14.1" customHeight="1">
      <c r="B26" s="159" t="s">
        <v>234</v>
      </c>
      <c r="C26" s="158">
        <v>53</v>
      </c>
      <c r="D26" s="159" t="s">
        <v>395</v>
      </c>
      <c r="E26" s="169" t="s">
        <v>396</v>
      </c>
      <c r="F26" s="160">
        <v>46.25</v>
      </c>
      <c r="G26" s="160">
        <v>22.48</v>
      </c>
      <c r="H26" s="161">
        <f t="shared" si="0"/>
        <v>1039.7</v>
      </c>
      <c r="J26" s="159" t="s">
        <v>352</v>
      </c>
      <c r="K26" s="169" t="s">
        <v>353</v>
      </c>
      <c r="L26" s="160">
        <v>36.19</v>
      </c>
      <c r="M26" s="239">
        <f t="shared" si="1"/>
        <v>15</v>
      </c>
      <c r="N26" s="239">
        <f t="shared" si="2"/>
        <v>542.84999999999991</v>
      </c>
      <c r="P26" s="240">
        <f t="shared" si="3"/>
        <v>9.7301236695581626E-3</v>
      </c>
      <c r="Q26" s="240">
        <f t="shared" si="6"/>
        <v>0.91849182678036079</v>
      </c>
      <c r="T26" s="169" t="s">
        <v>366</v>
      </c>
      <c r="U26" s="159" t="s">
        <v>351</v>
      </c>
      <c r="V26" s="160">
        <v>30.98</v>
      </c>
      <c r="W26" s="239">
        <f t="shared" si="4"/>
        <v>4</v>
      </c>
      <c r="X26" s="239">
        <f t="shared" si="5"/>
        <v>123.92</v>
      </c>
    </row>
    <row r="27" spans="2:24" ht="14.1" customHeight="1">
      <c r="B27" s="159" t="s">
        <v>234</v>
      </c>
      <c r="C27" s="158">
        <v>54</v>
      </c>
      <c r="D27" s="159" t="s">
        <v>397</v>
      </c>
      <c r="E27" s="169" t="s">
        <v>398</v>
      </c>
      <c r="F27" s="160">
        <v>31.7</v>
      </c>
      <c r="G27" s="160">
        <v>147.24</v>
      </c>
      <c r="H27" s="161">
        <f t="shared" si="0"/>
        <v>4667.5079999999998</v>
      </c>
      <c r="J27" s="180" t="s">
        <v>418</v>
      </c>
      <c r="K27" s="181" t="s">
        <v>419</v>
      </c>
      <c r="L27" s="241">
        <v>20.68</v>
      </c>
      <c r="M27" s="239">
        <f t="shared" si="1"/>
        <v>25</v>
      </c>
      <c r="N27" s="239">
        <f t="shared" si="2"/>
        <v>517</v>
      </c>
      <c r="P27" s="240">
        <f t="shared" si="3"/>
        <v>9.2667844471982525E-3</v>
      </c>
      <c r="Q27" s="240">
        <f t="shared" si="6"/>
        <v>0.92775861122755909</v>
      </c>
      <c r="T27" s="169" t="s">
        <v>350</v>
      </c>
      <c r="U27" s="159" t="s">
        <v>351</v>
      </c>
      <c r="V27" s="160">
        <v>36.770000000000003</v>
      </c>
      <c r="W27" s="239">
        <f t="shared" si="4"/>
        <v>24</v>
      </c>
      <c r="X27" s="239">
        <f t="shared" si="5"/>
        <v>882.48</v>
      </c>
    </row>
    <row r="28" spans="2:24" ht="14.1" customHeight="1">
      <c r="B28" s="159" t="s">
        <v>234</v>
      </c>
      <c r="C28" s="158">
        <v>55</v>
      </c>
      <c r="D28" s="159" t="s">
        <v>390</v>
      </c>
      <c r="E28" s="169" t="s">
        <v>391</v>
      </c>
      <c r="F28" s="160">
        <v>121.4</v>
      </c>
      <c r="G28" s="160">
        <v>6.84</v>
      </c>
      <c r="H28" s="161">
        <f t="shared" si="0"/>
        <v>830.37599999999998</v>
      </c>
      <c r="J28" s="159" t="s">
        <v>342</v>
      </c>
      <c r="K28" s="169" t="s">
        <v>343</v>
      </c>
      <c r="L28" s="160">
        <v>43.56</v>
      </c>
      <c r="M28" s="239">
        <f t="shared" si="1"/>
        <v>10</v>
      </c>
      <c r="N28" s="239">
        <f t="shared" si="2"/>
        <v>435.6</v>
      </c>
      <c r="P28" s="240">
        <f t="shared" si="3"/>
        <v>7.8077588108308683E-3</v>
      </c>
      <c r="Q28" s="240">
        <f t="shared" si="6"/>
        <v>0.93556637003838994</v>
      </c>
      <c r="T28" s="169" t="s">
        <v>355</v>
      </c>
      <c r="U28" s="159" t="s">
        <v>351</v>
      </c>
      <c r="V28" s="160">
        <v>31.56</v>
      </c>
      <c r="W28" s="239">
        <f t="shared" si="4"/>
        <v>8</v>
      </c>
      <c r="X28" s="239">
        <f t="shared" si="5"/>
        <v>252.48</v>
      </c>
    </row>
    <row r="29" spans="2:24" ht="14.1" customHeight="1">
      <c r="B29" s="159" t="s">
        <v>234</v>
      </c>
      <c r="C29" s="158">
        <v>56</v>
      </c>
      <c r="D29" s="159" t="s">
        <v>395</v>
      </c>
      <c r="E29" s="169" t="s">
        <v>396</v>
      </c>
      <c r="F29" s="160">
        <v>56.35</v>
      </c>
      <c r="G29" s="160">
        <v>22.48</v>
      </c>
      <c r="H29" s="161">
        <f t="shared" si="0"/>
        <v>1266.748</v>
      </c>
      <c r="J29" s="159" t="s">
        <v>441</v>
      </c>
      <c r="K29" s="169" t="s">
        <v>442</v>
      </c>
      <c r="L29" s="160">
        <v>7.01</v>
      </c>
      <c r="M29" s="239">
        <f t="shared" si="1"/>
        <v>61.3</v>
      </c>
      <c r="N29" s="239">
        <f t="shared" si="2"/>
        <v>429.71299999999997</v>
      </c>
      <c r="P29" s="240">
        <f t="shared" si="3"/>
        <v>7.7022393523383022E-3</v>
      </c>
      <c r="Q29" s="240">
        <f t="shared" si="6"/>
        <v>0.94326860939072821</v>
      </c>
      <c r="T29" s="169" t="s">
        <v>398</v>
      </c>
      <c r="U29" s="159" t="s">
        <v>234</v>
      </c>
      <c r="V29" s="160">
        <v>147.24</v>
      </c>
      <c r="W29" s="239">
        <f t="shared" si="4"/>
        <v>31.7</v>
      </c>
      <c r="X29" s="239">
        <f t="shared" si="5"/>
        <v>4667.5079999999998</v>
      </c>
    </row>
    <row r="30" spans="2:24" ht="14.1" customHeight="1">
      <c r="B30" s="159" t="s">
        <v>234</v>
      </c>
      <c r="C30" s="158">
        <v>58</v>
      </c>
      <c r="D30" s="159" t="s">
        <v>378</v>
      </c>
      <c r="E30" s="169" t="s">
        <v>379</v>
      </c>
      <c r="F30" s="160">
        <v>39.950000000000003</v>
      </c>
      <c r="G30" s="160">
        <v>20.53</v>
      </c>
      <c r="H30" s="161">
        <f t="shared" si="0"/>
        <v>820.1735000000001</v>
      </c>
      <c r="J30" s="159" t="s">
        <v>336</v>
      </c>
      <c r="K30" s="169" t="s">
        <v>337</v>
      </c>
      <c r="L30" s="160">
        <v>9.7799999999999994</v>
      </c>
      <c r="M30" s="239">
        <f t="shared" si="1"/>
        <v>38.11</v>
      </c>
      <c r="N30" s="239">
        <f t="shared" si="2"/>
        <v>372.71579999999994</v>
      </c>
      <c r="P30" s="240">
        <f t="shared" si="3"/>
        <v>6.6806131115378217E-3</v>
      </c>
      <c r="Q30" s="240">
        <f t="shared" si="6"/>
        <v>0.94994922250226599</v>
      </c>
      <c r="T30" s="169" t="s">
        <v>435</v>
      </c>
      <c r="U30" s="159" t="s">
        <v>433</v>
      </c>
      <c r="V30" s="160">
        <v>9832.25</v>
      </c>
      <c r="W30" s="239">
        <f t="shared" si="4"/>
        <v>1</v>
      </c>
      <c r="X30" s="239">
        <f t="shared" si="5"/>
        <v>9832.25</v>
      </c>
    </row>
    <row r="31" spans="2:24" ht="14.1" customHeight="1">
      <c r="B31" s="159" t="s">
        <v>234</v>
      </c>
      <c r="C31" s="158">
        <v>60</v>
      </c>
      <c r="D31" s="159" t="s">
        <v>390</v>
      </c>
      <c r="E31" s="169" t="s">
        <v>405</v>
      </c>
      <c r="F31" s="160">
        <v>6.75</v>
      </c>
      <c r="G31" s="160">
        <v>6.84</v>
      </c>
      <c r="H31" s="161">
        <f t="shared" si="0"/>
        <v>46.17</v>
      </c>
      <c r="J31" s="159" t="s">
        <v>422</v>
      </c>
      <c r="K31" s="169" t="s">
        <v>423</v>
      </c>
      <c r="L31" s="160">
        <v>70.08</v>
      </c>
      <c r="M31" s="239">
        <f t="shared" si="1"/>
        <v>5</v>
      </c>
      <c r="N31" s="239">
        <f t="shared" si="2"/>
        <v>350.4</v>
      </c>
      <c r="P31" s="240">
        <f t="shared" si="3"/>
        <v>6.2806214125691829E-3</v>
      </c>
      <c r="Q31" s="240">
        <f t="shared" si="6"/>
        <v>0.95622984391483512</v>
      </c>
      <c r="T31" s="169" t="s">
        <v>425</v>
      </c>
      <c r="U31" s="159" t="s">
        <v>228</v>
      </c>
      <c r="V31" s="160">
        <v>276.95</v>
      </c>
      <c r="W31" s="239">
        <f t="shared" si="4"/>
        <v>1</v>
      </c>
      <c r="X31" s="239">
        <f t="shared" si="5"/>
        <v>276.95</v>
      </c>
    </row>
    <row r="32" spans="2:24" ht="14.1" customHeight="1">
      <c r="B32" s="159" t="s">
        <v>234</v>
      </c>
      <c r="C32" s="158">
        <v>66</v>
      </c>
      <c r="D32" s="159" t="s">
        <v>416</v>
      </c>
      <c r="E32" s="169" t="s">
        <v>417</v>
      </c>
      <c r="F32" s="160">
        <v>44.85</v>
      </c>
      <c r="G32" s="160">
        <v>32.03</v>
      </c>
      <c r="H32" s="161">
        <f t="shared" si="0"/>
        <v>1436.5455000000002</v>
      </c>
      <c r="J32" s="159" t="s">
        <v>400</v>
      </c>
      <c r="K32" s="169" t="s">
        <v>401</v>
      </c>
      <c r="L32" s="160">
        <v>5.23</v>
      </c>
      <c r="M32" s="239">
        <f t="shared" si="1"/>
        <v>55.92</v>
      </c>
      <c r="N32" s="239">
        <f t="shared" si="2"/>
        <v>292.46160000000003</v>
      </c>
      <c r="P32" s="240">
        <f t="shared" si="3"/>
        <v>5.2421249637963569E-3</v>
      </c>
      <c r="Q32" s="240">
        <f t="shared" si="6"/>
        <v>0.96147196887863151</v>
      </c>
      <c r="T32" s="169" t="s">
        <v>419</v>
      </c>
      <c r="U32" s="159" t="s">
        <v>234</v>
      </c>
      <c r="V32" s="160">
        <v>20.68</v>
      </c>
      <c r="W32" s="239">
        <f t="shared" si="4"/>
        <v>25</v>
      </c>
      <c r="X32" s="239">
        <f t="shared" si="5"/>
        <v>517</v>
      </c>
    </row>
    <row r="33" spans="2:24" ht="14.1" customHeight="1">
      <c r="B33" s="159" t="s">
        <v>234</v>
      </c>
      <c r="C33" s="158">
        <v>67</v>
      </c>
      <c r="D33" s="159" t="s">
        <v>418</v>
      </c>
      <c r="E33" s="169" t="s">
        <v>419</v>
      </c>
      <c r="F33" s="160">
        <v>25</v>
      </c>
      <c r="G33" s="160">
        <v>20.68</v>
      </c>
      <c r="H33" s="161">
        <f t="shared" si="0"/>
        <v>517</v>
      </c>
      <c r="J33" s="159" t="s">
        <v>424</v>
      </c>
      <c r="K33" s="169" t="s">
        <v>425</v>
      </c>
      <c r="L33" s="160">
        <v>276.95</v>
      </c>
      <c r="M33" s="239">
        <f t="shared" si="1"/>
        <v>1</v>
      </c>
      <c r="N33" s="239">
        <f t="shared" si="2"/>
        <v>276.95</v>
      </c>
      <c r="P33" s="240">
        <f t="shared" si="3"/>
        <v>4.9640927517438215E-3</v>
      </c>
      <c r="Q33" s="240">
        <f t="shared" si="6"/>
        <v>0.96643606163037532</v>
      </c>
      <c r="T33" s="169" t="s">
        <v>417</v>
      </c>
      <c r="U33" s="159" t="s">
        <v>234</v>
      </c>
      <c r="V33" s="160">
        <v>32.03</v>
      </c>
      <c r="W33" s="239">
        <f t="shared" si="4"/>
        <v>44.85</v>
      </c>
      <c r="X33" s="239">
        <f t="shared" si="5"/>
        <v>1436.5455000000002</v>
      </c>
    </row>
    <row r="34" spans="2:24" ht="14.1" customHeight="1">
      <c r="B34" s="159" t="s">
        <v>210</v>
      </c>
      <c r="C34" s="158">
        <v>57</v>
      </c>
      <c r="D34" s="159" t="s">
        <v>400</v>
      </c>
      <c r="E34" s="169" t="s">
        <v>401</v>
      </c>
      <c r="F34" s="160">
        <v>6</v>
      </c>
      <c r="G34" s="160">
        <v>5.23</v>
      </c>
      <c r="H34" s="161">
        <f t="shared" si="0"/>
        <v>31.380000000000003</v>
      </c>
      <c r="J34" s="159" t="s">
        <v>354</v>
      </c>
      <c r="K34" s="169" t="s">
        <v>355</v>
      </c>
      <c r="L34" s="160">
        <v>31.56</v>
      </c>
      <c r="M34" s="239">
        <f t="shared" si="1"/>
        <v>8</v>
      </c>
      <c r="N34" s="239">
        <f t="shared" si="2"/>
        <v>252.48</v>
      </c>
      <c r="P34" s="240">
        <f t="shared" si="3"/>
        <v>4.5254888534402606E-3</v>
      </c>
      <c r="Q34" s="240">
        <f t="shared" si="6"/>
        <v>0.97096155048381561</v>
      </c>
      <c r="T34" s="169" t="s">
        <v>361</v>
      </c>
      <c r="U34" s="159" t="s">
        <v>234</v>
      </c>
      <c r="V34" s="160">
        <v>13.22</v>
      </c>
      <c r="W34" s="239">
        <f t="shared" si="4"/>
        <v>22.2</v>
      </c>
      <c r="X34" s="239">
        <f t="shared" si="5"/>
        <v>293.48399999999998</v>
      </c>
    </row>
    <row r="35" spans="2:24" ht="14.1" customHeight="1">
      <c r="B35" s="159" t="s">
        <v>210</v>
      </c>
      <c r="C35" s="158">
        <v>61</v>
      </c>
      <c r="D35" s="159" t="s">
        <v>400</v>
      </c>
      <c r="E35" s="169" t="s">
        <v>401</v>
      </c>
      <c r="F35" s="160">
        <v>49.92</v>
      </c>
      <c r="G35" s="160">
        <v>5.23</v>
      </c>
      <c r="H35" s="161">
        <f t="shared" si="0"/>
        <v>261.08160000000004</v>
      </c>
      <c r="J35" s="159" t="s">
        <v>356</v>
      </c>
      <c r="K35" s="169" t="s">
        <v>357</v>
      </c>
      <c r="L35" s="160">
        <v>18.25</v>
      </c>
      <c r="M35" s="239">
        <f t="shared" si="1"/>
        <v>13</v>
      </c>
      <c r="N35" s="239">
        <f t="shared" si="2"/>
        <v>237.25</v>
      </c>
      <c r="P35" s="240">
        <f t="shared" si="3"/>
        <v>4.2525040814270507E-3</v>
      </c>
      <c r="Q35" s="240">
        <f t="shared" si="6"/>
        <v>0.97521405456524268</v>
      </c>
      <c r="T35" s="169" t="s">
        <v>348</v>
      </c>
      <c r="U35" s="159" t="s">
        <v>234</v>
      </c>
      <c r="V35" s="160">
        <v>13.22</v>
      </c>
      <c r="W35" s="239">
        <f t="shared" si="4"/>
        <v>22.9</v>
      </c>
      <c r="X35" s="239">
        <f t="shared" si="5"/>
        <v>302.738</v>
      </c>
    </row>
    <row r="36" spans="2:24" ht="14.1" customHeight="1">
      <c r="B36" s="159" t="s">
        <v>210</v>
      </c>
      <c r="C36" s="158">
        <v>76</v>
      </c>
      <c r="D36" s="159" t="s">
        <v>439</v>
      </c>
      <c r="E36" s="169" t="s">
        <v>440</v>
      </c>
      <c r="F36" s="160">
        <v>18.829999999999998</v>
      </c>
      <c r="G36" s="160">
        <v>3.28</v>
      </c>
      <c r="H36" s="161">
        <f t="shared" si="0"/>
        <v>61.762399999999992</v>
      </c>
      <c r="J36" s="159" t="s">
        <v>340</v>
      </c>
      <c r="K36" s="169" t="s">
        <v>341</v>
      </c>
      <c r="L36" s="160">
        <v>68.8</v>
      </c>
      <c r="M36" s="239">
        <f t="shared" si="1"/>
        <v>3</v>
      </c>
      <c r="N36" s="239">
        <f t="shared" si="2"/>
        <v>206.39999999999998</v>
      </c>
      <c r="P36" s="240">
        <f t="shared" si="3"/>
        <v>3.699544119732532E-3</v>
      </c>
      <c r="Q36" s="240">
        <f t="shared" si="6"/>
        <v>0.97891359868497518</v>
      </c>
      <c r="T36" s="169" t="s">
        <v>339</v>
      </c>
      <c r="U36" s="159" t="s">
        <v>234</v>
      </c>
      <c r="V36" s="160">
        <v>23.18</v>
      </c>
      <c r="W36" s="239">
        <f t="shared" si="4"/>
        <v>39.6</v>
      </c>
      <c r="X36" s="239">
        <f t="shared" si="5"/>
        <v>917.928</v>
      </c>
    </row>
    <row r="37" spans="2:24" ht="14.1" customHeight="1">
      <c r="B37" s="159" t="s">
        <v>210</v>
      </c>
      <c r="C37" s="158">
        <v>77</v>
      </c>
      <c r="D37" s="159" t="s">
        <v>441</v>
      </c>
      <c r="E37" s="169" t="s">
        <v>442</v>
      </c>
      <c r="F37" s="160">
        <v>61.3</v>
      </c>
      <c r="G37" s="160">
        <v>7.01</v>
      </c>
      <c r="H37" s="161">
        <f t="shared" si="0"/>
        <v>429.71299999999997</v>
      </c>
      <c r="J37" s="159" t="s">
        <v>409</v>
      </c>
      <c r="K37" s="169" t="s">
        <v>410</v>
      </c>
      <c r="L37" s="160">
        <v>28.98</v>
      </c>
      <c r="M37" s="239">
        <f t="shared" si="1"/>
        <v>7</v>
      </c>
      <c r="N37" s="239">
        <f t="shared" si="2"/>
        <v>202.86</v>
      </c>
      <c r="P37" s="240">
        <f t="shared" si="3"/>
        <v>3.6360926362836317E-3</v>
      </c>
      <c r="Q37" s="240">
        <f t="shared" si="6"/>
        <v>0.9825496913212588</v>
      </c>
      <c r="T37" s="169" t="s">
        <v>371</v>
      </c>
      <c r="U37" s="159" t="s">
        <v>234</v>
      </c>
      <c r="V37" s="160">
        <v>9.59</v>
      </c>
      <c r="W37" s="239">
        <f t="shared" si="4"/>
        <v>1</v>
      </c>
      <c r="X37" s="239">
        <f t="shared" si="5"/>
        <v>9.59</v>
      </c>
    </row>
    <row r="38" spans="2:24" ht="14.1" customHeight="1">
      <c r="B38" s="159" t="s">
        <v>210</v>
      </c>
      <c r="C38" s="158">
        <v>78</v>
      </c>
      <c r="D38" s="159" t="s">
        <v>443</v>
      </c>
      <c r="E38" s="169" t="s">
        <v>444</v>
      </c>
      <c r="F38" s="160">
        <v>51.72</v>
      </c>
      <c r="G38" s="160">
        <v>13.5</v>
      </c>
      <c r="H38" s="161">
        <f t="shared" si="0"/>
        <v>698.22</v>
      </c>
      <c r="J38" s="159" t="s">
        <v>334</v>
      </c>
      <c r="K38" s="169" t="s">
        <v>335</v>
      </c>
      <c r="L38" s="160">
        <v>176.16</v>
      </c>
      <c r="M38" s="239">
        <f t="shared" si="1"/>
        <v>1</v>
      </c>
      <c r="N38" s="239">
        <f t="shared" si="2"/>
        <v>176.16</v>
      </c>
      <c r="P38" s="240">
        <f t="shared" si="3"/>
        <v>3.1575178882368355E-3</v>
      </c>
      <c r="Q38" s="240">
        <f t="shared" si="6"/>
        <v>0.98570720920949562</v>
      </c>
      <c r="T38" s="169" t="s">
        <v>337</v>
      </c>
      <c r="U38" s="159" t="s">
        <v>234</v>
      </c>
      <c r="V38" s="160">
        <v>9.7799999999999994</v>
      </c>
      <c r="W38" s="239">
        <f t="shared" si="4"/>
        <v>38.11</v>
      </c>
      <c r="X38" s="239">
        <f t="shared" si="5"/>
        <v>372.71579999999994</v>
      </c>
    </row>
    <row r="39" spans="2:24" ht="14.1" customHeight="1">
      <c r="B39" s="159" t="s">
        <v>210</v>
      </c>
      <c r="C39" s="158">
        <v>81</v>
      </c>
      <c r="D39" s="159" t="s">
        <v>449</v>
      </c>
      <c r="E39" s="169" t="s">
        <v>450</v>
      </c>
      <c r="F39" s="160">
        <v>16.16</v>
      </c>
      <c r="G39" s="160">
        <v>6.98</v>
      </c>
      <c r="H39" s="161">
        <f t="shared" si="0"/>
        <v>112.7968</v>
      </c>
      <c r="J39" s="159" t="s">
        <v>365</v>
      </c>
      <c r="K39" s="169" t="s">
        <v>366</v>
      </c>
      <c r="L39" s="160">
        <v>30.98</v>
      </c>
      <c r="M39" s="239">
        <f t="shared" si="1"/>
        <v>4</v>
      </c>
      <c r="N39" s="239">
        <f t="shared" si="2"/>
        <v>123.92</v>
      </c>
      <c r="P39" s="240">
        <f t="shared" si="3"/>
        <v>2.2211604036688733E-3</v>
      </c>
      <c r="Q39" s="240">
        <f t="shared" si="6"/>
        <v>0.98792836961316444</v>
      </c>
      <c r="T39" s="169" t="s">
        <v>373</v>
      </c>
      <c r="U39" s="159" t="s">
        <v>234</v>
      </c>
      <c r="V39" s="160">
        <v>3.35</v>
      </c>
      <c r="W39" s="239">
        <f t="shared" si="4"/>
        <v>10.7</v>
      </c>
      <c r="X39" s="239">
        <f t="shared" si="5"/>
        <v>35.844999999999999</v>
      </c>
    </row>
    <row r="40" spans="2:24" ht="14.1" customHeight="1">
      <c r="B40" s="159" t="s">
        <v>212</v>
      </c>
      <c r="C40" s="158">
        <v>72</v>
      </c>
      <c r="D40" s="159" t="s">
        <v>429</v>
      </c>
      <c r="E40" s="169" t="s">
        <v>430</v>
      </c>
      <c r="F40" s="160">
        <v>0.5</v>
      </c>
      <c r="G40" s="160">
        <v>131.24</v>
      </c>
      <c r="H40" s="161">
        <f t="shared" si="0"/>
        <v>65.62</v>
      </c>
      <c r="J40" s="159" t="s">
        <v>362</v>
      </c>
      <c r="K40" s="169" t="s">
        <v>363</v>
      </c>
      <c r="L40" s="160">
        <v>19.399999999999999</v>
      </c>
      <c r="M40" s="239">
        <f t="shared" si="1"/>
        <v>6</v>
      </c>
      <c r="N40" s="239">
        <f t="shared" si="2"/>
        <v>116.39999999999999</v>
      </c>
      <c r="P40" s="240">
        <f t="shared" si="3"/>
        <v>2.0863708117096259E-3</v>
      </c>
      <c r="Q40" s="240">
        <f t="shared" si="6"/>
        <v>0.99001474042487403</v>
      </c>
      <c r="T40" s="169" t="s">
        <v>369</v>
      </c>
      <c r="U40" s="159" t="s">
        <v>234</v>
      </c>
      <c r="V40" s="160">
        <v>5.93</v>
      </c>
      <c r="W40" s="239">
        <f t="shared" si="4"/>
        <v>5</v>
      </c>
      <c r="X40" s="239">
        <f t="shared" si="5"/>
        <v>29.65</v>
      </c>
    </row>
    <row r="41" spans="2:24" ht="14.1" customHeight="1">
      <c r="B41" s="159" t="s">
        <v>212</v>
      </c>
      <c r="C41" s="158">
        <v>80</v>
      </c>
      <c r="D41" s="159" t="s">
        <v>447</v>
      </c>
      <c r="E41" s="169" t="s">
        <v>448</v>
      </c>
      <c r="F41" s="160">
        <v>6</v>
      </c>
      <c r="G41" s="160">
        <v>131.24</v>
      </c>
      <c r="H41" s="161">
        <f t="shared" si="0"/>
        <v>787.44</v>
      </c>
      <c r="J41" s="159" t="s">
        <v>449</v>
      </c>
      <c r="K41" s="169" t="s">
        <v>450</v>
      </c>
      <c r="L41" s="160">
        <v>6.98</v>
      </c>
      <c r="M41" s="239">
        <f t="shared" si="1"/>
        <v>16.16</v>
      </c>
      <c r="N41" s="239">
        <f t="shared" si="2"/>
        <v>112.7968</v>
      </c>
      <c r="P41" s="240">
        <f t="shared" si="3"/>
        <v>2.0217865221155355E-3</v>
      </c>
      <c r="Q41" s="240">
        <f t="shared" si="6"/>
        <v>0.99203652694698952</v>
      </c>
      <c r="T41" s="169" t="s">
        <v>394</v>
      </c>
      <c r="U41" s="159" t="s">
        <v>234</v>
      </c>
      <c r="V41" s="160">
        <v>6.84</v>
      </c>
      <c r="W41" s="239">
        <f t="shared" si="4"/>
        <v>3.3</v>
      </c>
      <c r="X41" s="239">
        <f t="shared" si="5"/>
        <v>22.571999999999999</v>
      </c>
    </row>
    <row r="42" spans="2:24" ht="14.1" customHeight="1">
      <c r="B42" s="159" t="s">
        <v>351</v>
      </c>
      <c r="C42" s="158">
        <v>8</v>
      </c>
      <c r="D42" s="159" t="s">
        <v>349</v>
      </c>
      <c r="E42" s="169" t="s">
        <v>350</v>
      </c>
      <c r="F42" s="160">
        <v>15</v>
      </c>
      <c r="G42" s="160">
        <v>36.770000000000003</v>
      </c>
      <c r="H42" s="161">
        <f t="shared" si="0"/>
        <v>551.55000000000007</v>
      </c>
      <c r="J42" s="159" t="s">
        <v>392</v>
      </c>
      <c r="K42" s="169" t="s">
        <v>393</v>
      </c>
      <c r="L42" s="160">
        <v>26.68</v>
      </c>
      <c r="M42" s="239">
        <f t="shared" si="1"/>
        <v>3</v>
      </c>
      <c r="N42" s="239">
        <f t="shared" si="2"/>
        <v>80.039999999999992</v>
      </c>
      <c r="P42" s="240">
        <f t="shared" si="3"/>
        <v>1.4346487952683715E-3</v>
      </c>
      <c r="Q42" s="240">
        <f t="shared" si="6"/>
        <v>0.99347117574225785</v>
      </c>
      <c r="T42" s="169" t="s">
        <v>391</v>
      </c>
      <c r="U42" s="159" t="s">
        <v>234</v>
      </c>
      <c r="V42" s="160">
        <v>6.84</v>
      </c>
      <c r="W42" s="239">
        <f t="shared" si="4"/>
        <v>147.15</v>
      </c>
      <c r="X42" s="239">
        <f t="shared" si="5"/>
        <v>1006.506</v>
      </c>
    </row>
    <row r="43" spans="2:24" ht="14.1" customHeight="1">
      <c r="B43" s="159" t="s">
        <v>351</v>
      </c>
      <c r="C43" s="158">
        <v>9</v>
      </c>
      <c r="D43" s="159" t="s">
        <v>352</v>
      </c>
      <c r="E43" s="169" t="s">
        <v>353</v>
      </c>
      <c r="F43" s="160">
        <v>9</v>
      </c>
      <c r="G43" s="160">
        <v>36.19</v>
      </c>
      <c r="H43" s="161">
        <f t="shared" si="0"/>
        <v>325.70999999999998</v>
      </c>
      <c r="J43" s="159" t="s">
        <v>429</v>
      </c>
      <c r="K43" s="169" t="s">
        <v>430</v>
      </c>
      <c r="L43" s="160">
        <v>131.24</v>
      </c>
      <c r="M43" s="239">
        <f t="shared" si="1"/>
        <v>0.5</v>
      </c>
      <c r="N43" s="239">
        <f t="shared" si="2"/>
        <v>65.62</v>
      </c>
      <c r="P43" s="240">
        <f t="shared" si="3"/>
        <v>1.1761825830273681E-3</v>
      </c>
      <c r="Q43" s="240">
        <f t="shared" si="6"/>
        <v>0.99464735832528517</v>
      </c>
      <c r="T43" s="169" t="s">
        <v>405</v>
      </c>
      <c r="U43" s="159" t="s">
        <v>234</v>
      </c>
      <c r="V43" s="160">
        <v>6.84</v>
      </c>
      <c r="W43" s="239">
        <f t="shared" si="4"/>
        <v>6.75</v>
      </c>
      <c r="X43" s="239">
        <f t="shared" si="5"/>
        <v>46.17</v>
      </c>
    </row>
    <row r="44" spans="2:24" ht="14.1" customHeight="1">
      <c r="B44" s="159" t="s">
        <v>351</v>
      </c>
      <c r="C44" s="158">
        <v>10</v>
      </c>
      <c r="D44" s="159" t="s">
        <v>354</v>
      </c>
      <c r="E44" s="169" t="s">
        <v>355</v>
      </c>
      <c r="F44" s="160">
        <v>2</v>
      </c>
      <c r="G44" s="160">
        <v>31.56</v>
      </c>
      <c r="H44" s="161">
        <f t="shared" si="0"/>
        <v>63.12</v>
      </c>
      <c r="J44" s="159" t="s">
        <v>439</v>
      </c>
      <c r="K44" s="169" t="s">
        <v>440</v>
      </c>
      <c r="L44" s="160">
        <v>3.28</v>
      </c>
      <c r="M44" s="239">
        <f t="shared" si="1"/>
        <v>18.829999999999998</v>
      </c>
      <c r="N44" s="239">
        <f t="shared" si="2"/>
        <v>61.762399999999992</v>
      </c>
      <c r="P44" s="240">
        <f t="shared" si="3"/>
        <v>1.1070383902159328E-3</v>
      </c>
      <c r="Q44" s="240">
        <f t="shared" si="6"/>
        <v>0.99575439671550114</v>
      </c>
      <c r="T44" s="169" t="s">
        <v>377</v>
      </c>
      <c r="U44" s="159" t="s">
        <v>234</v>
      </c>
      <c r="V44" s="160">
        <v>9.82</v>
      </c>
      <c r="W44" s="239">
        <f t="shared" si="4"/>
        <v>87.97999999999999</v>
      </c>
      <c r="X44" s="239">
        <f t="shared" si="5"/>
        <v>863.96359999999993</v>
      </c>
    </row>
    <row r="45" spans="2:24" ht="14.1" customHeight="1">
      <c r="B45" s="159" t="s">
        <v>351</v>
      </c>
      <c r="C45" s="158">
        <v>11</v>
      </c>
      <c r="D45" s="159" t="s">
        <v>356</v>
      </c>
      <c r="E45" s="169" t="s">
        <v>357</v>
      </c>
      <c r="F45" s="160">
        <v>3</v>
      </c>
      <c r="G45" s="160">
        <v>18.25</v>
      </c>
      <c r="H45" s="161">
        <f t="shared" si="0"/>
        <v>54.75</v>
      </c>
      <c r="J45" s="159" t="s">
        <v>344</v>
      </c>
      <c r="K45" s="169" t="s">
        <v>345</v>
      </c>
      <c r="L45" s="160">
        <v>29.18</v>
      </c>
      <c r="M45" s="239">
        <f t="shared" si="1"/>
        <v>2</v>
      </c>
      <c r="N45" s="239">
        <f t="shared" si="2"/>
        <v>58.36</v>
      </c>
      <c r="P45" s="240">
        <f t="shared" si="3"/>
        <v>1.0460532695135204E-3</v>
      </c>
      <c r="Q45" s="240">
        <f t="shared" si="6"/>
        <v>0.99680044998501471</v>
      </c>
      <c r="T45" s="169" t="s">
        <v>379</v>
      </c>
      <c r="U45" s="159" t="s">
        <v>234</v>
      </c>
      <c r="V45" s="160">
        <v>20.53</v>
      </c>
      <c r="W45" s="239">
        <f t="shared" si="4"/>
        <v>71.17</v>
      </c>
      <c r="X45" s="239">
        <f t="shared" si="5"/>
        <v>1461.1201000000001</v>
      </c>
    </row>
    <row r="46" spans="2:24" ht="14.1" customHeight="1">
      <c r="B46" s="159" t="s">
        <v>351</v>
      </c>
      <c r="C46" s="158">
        <v>15</v>
      </c>
      <c r="D46" s="159" t="s">
        <v>349</v>
      </c>
      <c r="E46" s="169" t="s">
        <v>350</v>
      </c>
      <c r="F46" s="160">
        <v>8</v>
      </c>
      <c r="G46" s="160">
        <v>36.770000000000003</v>
      </c>
      <c r="H46" s="161">
        <f t="shared" si="0"/>
        <v>294.16000000000003</v>
      </c>
      <c r="J46" s="159" t="s">
        <v>426</v>
      </c>
      <c r="K46" s="169" t="s">
        <v>427</v>
      </c>
      <c r="L46" s="160">
        <v>54.48</v>
      </c>
      <c r="M46" s="239">
        <f t="shared" si="1"/>
        <v>1</v>
      </c>
      <c r="N46" s="239">
        <f t="shared" si="2"/>
        <v>54.48</v>
      </c>
      <c r="P46" s="240">
        <f t="shared" si="3"/>
        <v>9.7650757578986603E-4</v>
      </c>
      <c r="Q46" s="240">
        <f t="shared" si="6"/>
        <v>0.99777695756080453</v>
      </c>
      <c r="T46" s="169" t="s">
        <v>345</v>
      </c>
      <c r="U46" s="159" t="s">
        <v>228</v>
      </c>
      <c r="V46" s="160">
        <v>29.18</v>
      </c>
      <c r="W46" s="239">
        <f t="shared" si="4"/>
        <v>2</v>
      </c>
      <c r="X46" s="239">
        <f t="shared" si="5"/>
        <v>58.36</v>
      </c>
    </row>
    <row r="47" spans="2:24" ht="14.1" customHeight="1">
      <c r="B47" s="159" t="s">
        <v>351</v>
      </c>
      <c r="C47" s="158">
        <v>16</v>
      </c>
      <c r="D47" s="159" t="s">
        <v>352</v>
      </c>
      <c r="E47" s="169" t="s">
        <v>353</v>
      </c>
      <c r="F47" s="160">
        <v>6</v>
      </c>
      <c r="G47" s="160">
        <v>36.19</v>
      </c>
      <c r="H47" s="161">
        <f t="shared" si="0"/>
        <v>217.14</v>
      </c>
      <c r="J47" s="159" t="s">
        <v>407</v>
      </c>
      <c r="K47" s="169" t="s">
        <v>408</v>
      </c>
      <c r="L47" s="160">
        <v>24.47</v>
      </c>
      <c r="M47" s="239">
        <f t="shared" si="1"/>
        <v>2</v>
      </c>
      <c r="N47" s="239">
        <f t="shared" si="2"/>
        <v>48.94</v>
      </c>
      <c r="P47" s="240">
        <f t="shared" si="3"/>
        <v>8.7720779660712268E-4</v>
      </c>
      <c r="Q47" s="240">
        <f t="shared" si="6"/>
        <v>0.99865416535741169</v>
      </c>
      <c r="T47" s="169" t="s">
        <v>427</v>
      </c>
      <c r="U47" s="159" t="s">
        <v>228</v>
      </c>
      <c r="V47" s="160">
        <v>54.48</v>
      </c>
      <c r="W47" s="239">
        <f t="shared" si="4"/>
        <v>1</v>
      </c>
      <c r="X47" s="239">
        <f t="shared" si="5"/>
        <v>54.48</v>
      </c>
    </row>
    <row r="48" spans="2:24" ht="14.1" customHeight="1">
      <c r="B48" s="159" t="s">
        <v>351</v>
      </c>
      <c r="C48" s="158">
        <v>17</v>
      </c>
      <c r="D48" s="159" t="s">
        <v>354</v>
      </c>
      <c r="E48" s="169" t="s">
        <v>355</v>
      </c>
      <c r="F48" s="160">
        <v>6</v>
      </c>
      <c r="G48" s="160">
        <v>31.56</v>
      </c>
      <c r="H48" s="161">
        <f t="shared" si="0"/>
        <v>189.35999999999999</v>
      </c>
      <c r="J48" s="159" t="s">
        <v>372</v>
      </c>
      <c r="K48" s="169" t="s">
        <v>373</v>
      </c>
      <c r="L48" s="160">
        <v>3.35</v>
      </c>
      <c r="M48" s="239">
        <f t="shared" si="1"/>
        <v>10.7</v>
      </c>
      <c r="N48" s="239">
        <f t="shared" si="2"/>
        <v>35.844999999999999</v>
      </c>
      <c r="P48" s="240">
        <f t="shared" si="3"/>
        <v>6.4249108028978982E-4</v>
      </c>
      <c r="Q48" s="240">
        <f t="shared" si="6"/>
        <v>0.99929665643770149</v>
      </c>
      <c r="T48" s="169" t="s">
        <v>341</v>
      </c>
      <c r="U48" s="159" t="s">
        <v>228</v>
      </c>
      <c r="V48" s="160">
        <v>68.8</v>
      </c>
      <c r="W48" s="239">
        <f t="shared" si="4"/>
        <v>3</v>
      </c>
      <c r="X48" s="239">
        <f t="shared" si="5"/>
        <v>206.39999999999998</v>
      </c>
    </row>
    <row r="49" spans="2:24" ht="14.1" customHeight="1">
      <c r="B49" s="159" t="s">
        <v>351</v>
      </c>
      <c r="C49" s="158">
        <v>18</v>
      </c>
      <c r="D49" s="159" t="s">
        <v>356</v>
      </c>
      <c r="E49" s="169" t="s">
        <v>357</v>
      </c>
      <c r="F49" s="160">
        <v>2</v>
      </c>
      <c r="G49" s="160">
        <v>18.25</v>
      </c>
      <c r="H49" s="161">
        <f t="shared" si="0"/>
        <v>36.5</v>
      </c>
      <c r="J49" s="159" t="s">
        <v>368</v>
      </c>
      <c r="K49" s="169" t="s">
        <v>369</v>
      </c>
      <c r="L49" s="160">
        <v>5.93</v>
      </c>
      <c r="M49" s="239">
        <f t="shared" si="1"/>
        <v>5</v>
      </c>
      <c r="N49" s="239">
        <f t="shared" si="2"/>
        <v>29.65</v>
      </c>
      <c r="P49" s="240">
        <f t="shared" si="3"/>
        <v>5.3145098425421311E-4</v>
      </c>
      <c r="Q49" s="240">
        <f t="shared" si="6"/>
        <v>0.99982810742195571</v>
      </c>
      <c r="T49" s="169" t="s">
        <v>359</v>
      </c>
      <c r="U49" s="159" t="s">
        <v>228</v>
      </c>
      <c r="V49" s="160">
        <v>61</v>
      </c>
      <c r="W49" s="239">
        <f t="shared" si="4"/>
        <v>11</v>
      </c>
      <c r="X49" s="239">
        <f t="shared" si="5"/>
        <v>671</v>
      </c>
    </row>
    <row r="50" spans="2:24" ht="14.1" customHeight="1">
      <c r="B50" s="159" t="s">
        <v>351</v>
      </c>
      <c r="C50" s="158">
        <v>22</v>
      </c>
      <c r="D50" s="159" t="s">
        <v>349</v>
      </c>
      <c r="E50" s="169" t="s">
        <v>350</v>
      </c>
      <c r="F50" s="160">
        <v>1</v>
      </c>
      <c r="G50" s="160">
        <v>36.770000000000003</v>
      </c>
      <c r="H50" s="161">
        <f t="shared" si="0"/>
        <v>36.770000000000003</v>
      </c>
      <c r="J50" s="159" t="s">
        <v>370</v>
      </c>
      <c r="K50" s="169" t="s">
        <v>371</v>
      </c>
      <c r="L50" s="160">
        <v>9.59</v>
      </c>
      <c r="M50" s="239">
        <f t="shared" si="1"/>
        <v>1</v>
      </c>
      <c r="N50" s="239">
        <f t="shared" si="2"/>
        <v>9.59</v>
      </c>
      <c r="P50" s="240">
        <f t="shared" si="3"/>
        <v>1.7189257804377416E-4</v>
      </c>
      <c r="Q50" s="240">
        <f t="shared" si="6"/>
        <v>0.99999999999999944</v>
      </c>
      <c r="T50" s="169" t="s">
        <v>343</v>
      </c>
      <c r="U50" s="159" t="s">
        <v>228</v>
      </c>
      <c r="V50" s="160">
        <v>43.56</v>
      </c>
      <c r="W50" s="239">
        <f t="shared" si="4"/>
        <v>10</v>
      </c>
      <c r="X50" s="239">
        <f t="shared" si="5"/>
        <v>435.6</v>
      </c>
    </row>
    <row r="51" spans="2:24" ht="14.1" customHeight="1">
      <c r="B51" s="159" t="s">
        <v>351</v>
      </c>
      <c r="C51" s="158">
        <v>23</v>
      </c>
      <c r="D51" s="159" t="s">
        <v>365</v>
      </c>
      <c r="E51" s="169" t="s">
        <v>366</v>
      </c>
      <c r="F51" s="160">
        <v>4</v>
      </c>
      <c r="G51" s="160">
        <v>30.98</v>
      </c>
      <c r="H51" s="161">
        <f t="shared" si="0"/>
        <v>123.92</v>
      </c>
      <c r="N51" s="242">
        <f>SUM(N4:N50)</f>
        <v>55790.657800000015</v>
      </c>
      <c r="T51" s="169" t="s">
        <v>363</v>
      </c>
      <c r="U51" s="159" t="s">
        <v>228</v>
      </c>
      <c r="V51" s="160">
        <v>19.399999999999999</v>
      </c>
      <c r="W51" s="239">
        <f t="shared" si="4"/>
        <v>6</v>
      </c>
      <c r="X51" s="239">
        <f t="shared" si="5"/>
        <v>116.39999999999999</v>
      </c>
    </row>
    <row r="52" spans="2:24" ht="14.1" customHeight="1">
      <c r="B52" s="159" t="s">
        <v>351</v>
      </c>
      <c r="C52" s="158">
        <v>28</v>
      </c>
      <c r="D52" s="159" t="s">
        <v>356</v>
      </c>
      <c r="E52" s="169" t="s">
        <v>357</v>
      </c>
      <c r="F52" s="160">
        <v>8</v>
      </c>
      <c r="G52" s="160">
        <v>18.25</v>
      </c>
      <c r="H52" s="161">
        <f t="shared" si="0"/>
        <v>146</v>
      </c>
      <c r="T52" s="169" t="s">
        <v>408</v>
      </c>
      <c r="U52" s="159" t="s">
        <v>351</v>
      </c>
      <c r="V52" s="160">
        <v>24.47</v>
      </c>
      <c r="W52" s="239">
        <f t="shared" si="4"/>
        <v>2</v>
      </c>
      <c r="X52" s="239">
        <f t="shared" si="5"/>
        <v>48.94</v>
      </c>
    </row>
    <row r="53" spans="2:24" ht="14.1" customHeight="1">
      <c r="B53" s="159" t="s">
        <v>351</v>
      </c>
      <c r="C53" s="158">
        <v>34</v>
      </c>
      <c r="D53" s="159" t="s">
        <v>380</v>
      </c>
      <c r="E53" s="169" t="s">
        <v>381</v>
      </c>
      <c r="F53" s="160">
        <v>3</v>
      </c>
      <c r="G53" s="160">
        <v>18.48</v>
      </c>
      <c r="H53" s="161">
        <f t="shared" si="0"/>
        <v>55.44</v>
      </c>
      <c r="T53" s="169" t="s">
        <v>410</v>
      </c>
      <c r="U53" s="159" t="s">
        <v>351</v>
      </c>
      <c r="V53" s="160">
        <v>28.98</v>
      </c>
      <c r="W53" s="239">
        <f t="shared" si="4"/>
        <v>7</v>
      </c>
      <c r="X53" s="239">
        <f t="shared" si="5"/>
        <v>202.86</v>
      </c>
    </row>
    <row r="54" spans="2:24" ht="14.1" customHeight="1">
      <c r="B54" s="159" t="s">
        <v>351</v>
      </c>
      <c r="C54" s="158">
        <v>35</v>
      </c>
      <c r="D54" s="159" t="s">
        <v>382</v>
      </c>
      <c r="E54" s="169" t="s">
        <v>383</v>
      </c>
      <c r="F54" s="160">
        <v>2</v>
      </c>
      <c r="G54" s="160">
        <v>30.83</v>
      </c>
      <c r="H54" s="161">
        <f t="shared" si="0"/>
        <v>61.66</v>
      </c>
      <c r="T54"/>
      <c r="U54"/>
      <c r="V54"/>
      <c r="X54" s="239">
        <f>SUM(X4:X53)</f>
        <v>55790.657799999994</v>
      </c>
    </row>
    <row r="55" spans="2:24" ht="14.1" customHeight="1">
      <c r="B55" s="159" t="s">
        <v>351</v>
      </c>
      <c r="C55" s="158">
        <v>37</v>
      </c>
      <c r="D55" s="159" t="s">
        <v>380</v>
      </c>
      <c r="E55" s="169" t="s">
        <v>381</v>
      </c>
      <c r="F55" s="160">
        <v>7</v>
      </c>
      <c r="G55" s="160">
        <v>18.48</v>
      </c>
      <c r="H55" s="161">
        <f t="shared" si="0"/>
        <v>129.36000000000001</v>
      </c>
      <c r="T55"/>
      <c r="U55"/>
      <c r="V55"/>
    </row>
    <row r="56" spans="2:24" ht="14.1" customHeight="1">
      <c r="B56" s="159" t="s">
        <v>351</v>
      </c>
      <c r="C56" s="158">
        <v>38</v>
      </c>
      <c r="D56" s="159" t="s">
        <v>382</v>
      </c>
      <c r="E56" s="169" t="s">
        <v>383</v>
      </c>
      <c r="F56" s="160">
        <v>3</v>
      </c>
      <c r="G56" s="160">
        <v>30.83</v>
      </c>
      <c r="H56" s="161">
        <f t="shared" si="0"/>
        <v>92.49</v>
      </c>
      <c r="T56"/>
      <c r="U56"/>
      <c r="V56"/>
    </row>
    <row r="57" spans="2:24" ht="14.1" customHeight="1">
      <c r="B57" s="159" t="s">
        <v>351</v>
      </c>
      <c r="C57" s="158">
        <v>40</v>
      </c>
      <c r="D57" s="159" t="s">
        <v>380</v>
      </c>
      <c r="E57" s="169" t="s">
        <v>381</v>
      </c>
      <c r="F57" s="160">
        <v>15</v>
      </c>
      <c r="G57" s="160">
        <v>18.48</v>
      </c>
      <c r="H57" s="161">
        <f t="shared" si="0"/>
        <v>277.2</v>
      </c>
      <c r="T57"/>
      <c r="U57"/>
      <c r="V57"/>
    </row>
    <row r="58" spans="2:24" ht="14.1" customHeight="1">
      <c r="B58" s="159" t="s">
        <v>351</v>
      </c>
      <c r="C58" s="158">
        <v>41</v>
      </c>
      <c r="D58" s="159" t="s">
        <v>382</v>
      </c>
      <c r="E58" s="169" t="s">
        <v>383</v>
      </c>
      <c r="F58" s="160">
        <v>6</v>
      </c>
      <c r="G58" s="160">
        <v>30.83</v>
      </c>
      <c r="H58" s="161">
        <f t="shared" si="0"/>
        <v>184.98</v>
      </c>
      <c r="T58"/>
      <c r="U58"/>
      <c r="V58"/>
    </row>
    <row r="59" spans="2:24" ht="14.1" customHeight="1">
      <c r="B59" s="159" t="s">
        <v>351</v>
      </c>
      <c r="C59" s="158">
        <v>43</v>
      </c>
      <c r="D59" s="159" t="s">
        <v>380</v>
      </c>
      <c r="E59" s="169" t="s">
        <v>381</v>
      </c>
      <c r="F59" s="160">
        <v>12</v>
      </c>
      <c r="G59" s="160">
        <v>18.48</v>
      </c>
      <c r="H59" s="161">
        <f t="shared" si="0"/>
        <v>221.76</v>
      </c>
      <c r="T59"/>
      <c r="U59"/>
      <c r="V59"/>
    </row>
    <row r="60" spans="2:24" ht="14.1" customHeight="1">
      <c r="B60" s="159" t="s">
        <v>351</v>
      </c>
      <c r="C60" s="158">
        <v>44</v>
      </c>
      <c r="D60" s="159" t="s">
        <v>382</v>
      </c>
      <c r="E60" s="169" t="s">
        <v>383</v>
      </c>
      <c r="F60" s="160">
        <v>15</v>
      </c>
      <c r="G60" s="160">
        <v>30.83</v>
      </c>
      <c r="H60" s="161">
        <f t="shared" si="0"/>
        <v>462.45</v>
      </c>
      <c r="T60"/>
      <c r="U60"/>
      <c r="V60"/>
    </row>
    <row r="61" spans="2:24" ht="14.1" customHeight="1">
      <c r="B61" s="159" t="s">
        <v>351</v>
      </c>
      <c r="C61" s="158">
        <v>46</v>
      </c>
      <c r="D61" s="159" t="s">
        <v>380</v>
      </c>
      <c r="E61" s="169" t="s">
        <v>381</v>
      </c>
      <c r="F61" s="160">
        <v>6</v>
      </c>
      <c r="G61" s="160">
        <v>18.48</v>
      </c>
      <c r="H61" s="161">
        <f t="shared" si="0"/>
        <v>110.88</v>
      </c>
      <c r="T61"/>
      <c r="U61"/>
      <c r="V61"/>
    </row>
    <row r="62" spans="2:24" ht="14.1" customHeight="1">
      <c r="B62" s="159" t="s">
        <v>351</v>
      </c>
      <c r="C62" s="158">
        <v>47</v>
      </c>
      <c r="D62" s="159" t="s">
        <v>382</v>
      </c>
      <c r="E62" s="169" t="s">
        <v>383</v>
      </c>
      <c r="F62" s="160">
        <v>2</v>
      </c>
      <c r="G62" s="160">
        <v>30.83</v>
      </c>
      <c r="H62" s="161">
        <f t="shared" si="0"/>
        <v>61.66</v>
      </c>
      <c r="T62"/>
      <c r="U62"/>
      <c r="V62"/>
    </row>
    <row r="63" spans="2:24" ht="14.1" customHeight="1">
      <c r="B63" s="159" t="s">
        <v>351</v>
      </c>
      <c r="C63" s="158">
        <v>51</v>
      </c>
      <c r="D63" s="159" t="s">
        <v>392</v>
      </c>
      <c r="E63" s="169" t="s">
        <v>393</v>
      </c>
      <c r="F63" s="160">
        <v>3</v>
      </c>
      <c r="G63" s="160">
        <v>26.68</v>
      </c>
      <c r="H63" s="161">
        <f t="shared" si="0"/>
        <v>80.039999999999992</v>
      </c>
      <c r="T63"/>
      <c r="U63"/>
      <c r="V63"/>
    </row>
    <row r="64" spans="2:24" ht="14.1" customHeight="1">
      <c r="B64" s="159" t="s">
        <v>351</v>
      </c>
      <c r="C64" s="158">
        <v>62</v>
      </c>
      <c r="D64" s="159" t="s">
        <v>407</v>
      </c>
      <c r="E64" s="169" t="s">
        <v>408</v>
      </c>
      <c r="F64" s="160">
        <v>2</v>
      </c>
      <c r="G64" s="160">
        <v>24.47</v>
      </c>
      <c r="H64" s="161">
        <f t="shared" si="0"/>
        <v>48.94</v>
      </c>
      <c r="T64"/>
      <c r="U64"/>
      <c r="V64"/>
    </row>
    <row r="65" spans="2:22" ht="14.1" customHeight="1">
      <c r="B65" s="159" t="s">
        <v>351</v>
      </c>
      <c r="C65" s="158">
        <v>63</v>
      </c>
      <c r="D65" s="159" t="s">
        <v>409</v>
      </c>
      <c r="E65" s="169" t="s">
        <v>410</v>
      </c>
      <c r="F65" s="160">
        <v>7</v>
      </c>
      <c r="G65" s="160">
        <v>28.98</v>
      </c>
      <c r="H65" s="161">
        <f t="shared" si="0"/>
        <v>202.86</v>
      </c>
      <c r="T65"/>
      <c r="U65"/>
      <c r="V65"/>
    </row>
    <row r="66" spans="2:22" ht="14.1" customHeight="1">
      <c r="B66" s="159" t="s">
        <v>228</v>
      </c>
      <c r="C66" s="158">
        <v>1</v>
      </c>
      <c r="D66" s="159" t="s">
        <v>334</v>
      </c>
      <c r="E66" s="169" t="s">
        <v>335</v>
      </c>
      <c r="F66" s="160">
        <v>1</v>
      </c>
      <c r="G66" s="160">
        <v>176.16</v>
      </c>
      <c r="H66" s="161">
        <f t="shared" si="0"/>
        <v>176.16</v>
      </c>
      <c r="T66"/>
      <c r="U66"/>
      <c r="V66"/>
    </row>
    <row r="67" spans="2:22" ht="14.1" customHeight="1">
      <c r="B67" s="159" t="s">
        <v>228</v>
      </c>
      <c r="C67" s="158">
        <v>4</v>
      </c>
      <c r="D67" s="159" t="s">
        <v>340</v>
      </c>
      <c r="E67" s="169" t="s">
        <v>341</v>
      </c>
      <c r="F67" s="160">
        <v>3</v>
      </c>
      <c r="G67" s="160">
        <v>68.8</v>
      </c>
      <c r="H67" s="161">
        <f t="shared" si="0"/>
        <v>206.39999999999998</v>
      </c>
      <c r="T67"/>
      <c r="U67"/>
      <c r="V67"/>
    </row>
    <row r="68" spans="2:22" ht="14.1" customHeight="1">
      <c r="B68" s="159" t="s">
        <v>228</v>
      </c>
      <c r="C68" s="158">
        <v>5</v>
      </c>
      <c r="D68" s="159" t="s">
        <v>342</v>
      </c>
      <c r="E68" s="169" t="s">
        <v>343</v>
      </c>
      <c r="F68" s="160">
        <v>2</v>
      </c>
      <c r="G68" s="160">
        <v>43.56</v>
      </c>
      <c r="H68" s="161">
        <f t="shared" ref="H68:H84" si="7">F68*G68</f>
        <v>87.12</v>
      </c>
      <c r="T68"/>
      <c r="U68"/>
      <c r="V68"/>
    </row>
    <row r="69" spans="2:22" ht="14.1" customHeight="1">
      <c r="B69" s="159" t="s">
        <v>228</v>
      </c>
      <c r="C69" s="158">
        <v>6</v>
      </c>
      <c r="D69" s="159" t="s">
        <v>344</v>
      </c>
      <c r="E69" s="169" t="s">
        <v>345</v>
      </c>
      <c r="F69" s="160">
        <v>1</v>
      </c>
      <c r="G69" s="160">
        <v>29.18</v>
      </c>
      <c r="H69" s="161">
        <f t="shared" si="7"/>
        <v>29.18</v>
      </c>
      <c r="T69"/>
      <c r="U69"/>
      <c r="V69"/>
    </row>
    <row r="70" spans="2:22" ht="14.1" customHeight="1">
      <c r="B70" s="159" t="s">
        <v>228</v>
      </c>
      <c r="C70" s="158">
        <v>12</v>
      </c>
      <c r="D70" s="159" t="s">
        <v>358</v>
      </c>
      <c r="E70" s="169" t="s">
        <v>359</v>
      </c>
      <c r="F70" s="160">
        <v>11</v>
      </c>
      <c r="G70" s="160">
        <v>61</v>
      </c>
      <c r="H70" s="161">
        <f t="shared" si="7"/>
        <v>671</v>
      </c>
      <c r="T70"/>
      <c r="U70"/>
      <c r="V70"/>
    </row>
    <row r="71" spans="2:22" ht="14.1" customHeight="1">
      <c r="B71" s="159" t="s">
        <v>228</v>
      </c>
      <c r="C71" s="158">
        <v>13</v>
      </c>
      <c r="D71" s="159" t="s">
        <v>342</v>
      </c>
      <c r="E71" s="169" t="s">
        <v>343</v>
      </c>
      <c r="F71" s="160">
        <v>1</v>
      </c>
      <c r="G71" s="160">
        <v>43.56</v>
      </c>
      <c r="H71" s="161">
        <f t="shared" si="7"/>
        <v>43.56</v>
      </c>
      <c r="T71"/>
      <c r="U71"/>
      <c r="V71"/>
    </row>
    <row r="72" spans="2:22" ht="14.1" customHeight="1">
      <c r="B72" s="159" t="s">
        <v>228</v>
      </c>
      <c r="C72" s="158">
        <v>19</v>
      </c>
      <c r="D72" s="159" t="s">
        <v>342</v>
      </c>
      <c r="E72" s="169" t="s">
        <v>343</v>
      </c>
      <c r="F72" s="160">
        <v>6</v>
      </c>
      <c r="G72" s="160">
        <v>43.56</v>
      </c>
      <c r="H72" s="161">
        <f t="shared" si="7"/>
        <v>261.36</v>
      </c>
      <c r="T72"/>
      <c r="U72"/>
      <c r="V72"/>
    </row>
    <row r="73" spans="2:22" ht="14.1" customHeight="1">
      <c r="B73" s="159" t="s">
        <v>228</v>
      </c>
      <c r="C73" s="158">
        <v>20</v>
      </c>
      <c r="D73" s="159" t="s">
        <v>362</v>
      </c>
      <c r="E73" s="169" t="s">
        <v>363</v>
      </c>
      <c r="F73" s="160">
        <v>4</v>
      </c>
      <c r="G73" s="160">
        <v>19.399999999999999</v>
      </c>
      <c r="H73" s="161">
        <f t="shared" si="7"/>
        <v>77.599999999999994</v>
      </c>
      <c r="T73"/>
      <c r="U73"/>
      <c r="V73"/>
    </row>
    <row r="74" spans="2:22" ht="14.1" customHeight="1">
      <c r="B74" s="159" t="s">
        <v>228</v>
      </c>
      <c r="C74" s="158">
        <v>24</v>
      </c>
      <c r="D74" s="159" t="s">
        <v>362</v>
      </c>
      <c r="E74" s="169" t="s">
        <v>363</v>
      </c>
      <c r="F74" s="160">
        <v>1</v>
      </c>
      <c r="G74" s="160">
        <v>19.399999999999999</v>
      </c>
      <c r="H74" s="161">
        <f t="shared" si="7"/>
        <v>19.399999999999999</v>
      </c>
      <c r="T74"/>
      <c r="U74"/>
      <c r="V74"/>
    </row>
    <row r="75" spans="2:22" ht="15">
      <c r="B75" s="159" t="s">
        <v>228</v>
      </c>
      <c r="C75" s="158">
        <v>29</v>
      </c>
      <c r="D75" s="159" t="s">
        <v>362</v>
      </c>
      <c r="E75" s="169" t="s">
        <v>363</v>
      </c>
      <c r="F75" s="160">
        <v>1</v>
      </c>
      <c r="G75" s="160">
        <v>19.399999999999999</v>
      </c>
      <c r="H75" s="161">
        <f t="shared" si="7"/>
        <v>19.399999999999999</v>
      </c>
      <c r="T75"/>
      <c r="U75"/>
      <c r="V75"/>
    </row>
    <row r="76" spans="2:22" ht="15">
      <c r="B76" s="159" t="s">
        <v>228</v>
      </c>
      <c r="C76" s="158">
        <v>30</v>
      </c>
      <c r="D76" s="159" t="s">
        <v>342</v>
      </c>
      <c r="E76" s="169" t="s">
        <v>343</v>
      </c>
      <c r="F76" s="160">
        <v>1</v>
      </c>
      <c r="G76" s="160">
        <v>43.56</v>
      </c>
      <c r="H76" s="161">
        <f t="shared" si="7"/>
        <v>43.56</v>
      </c>
      <c r="T76"/>
      <c r="U76"/>
      <c r="V76"/>
    </row>
    <row r="77" spans="2:22" ht="14.1" customHeight="1">
      <c r="B77" s="159" t="s">
        <v>228</v>
      </c>
      <c r="C77" s="158">
        <v>31</v>
      </c>
      <c r="D77" s="159" t="s">
        <v>344</v>
      </c>
      <c r="E77" s="169" t="s">
        <v>345</v>
      </c>
      <c r="F77" s="160">
        <v>1</v>
      </c>
      <c r="G77" s="160">
        <v>29.18</v>
      </c>
      <c r="H77" s="161">
        <f t="shared" si="7"/>
        <v>29.18</v>
      </c>
      <c r="T77"/>
      <c r="U77"/>
      <c r="V77"/>
    </row>
    <row r="78" spans="2:22" ht="14.1" customHeight="1">
      <c r="B78" s="159" t="s">
        <v>228</v>
      </c>
      <c r="C78" s="158">
        <v>59</v>
      </c>
      <c r="D78" s="159" t="s">
        <v>403</v>
      </c>
      <c r="E78" s="169" t="s">
        <v>404</v>
      </c>
      <c r="F78" s="160">
        <v>6</v>
      </c>
      <c r="G78" s="160">
        <v>119.7</v>
      </c>
      <c r="H78" s="161">
        <f t="shared" si="7"/>
        <v>718.2</v>
      </c>
      <c r="T78"/>
      <c r="U78"/>
      <c r="V78"/>
    </row>
    <row r="79" spans="2:22" ht="14.1" customHeight="1">
      <c r="B79" s="159" t="s">
        <v>228</v>
      </c>
      <c r="C79" s="158">
        <v>64</v>
      </c>
      <c r="D79" s="159" t="s">
        <v>411</v>
      </c>
      <c r="E79" s="169" t="s">
        <v>412</v>
      </c>
      <c r="F79" s="160">
        <v>5</v>
      </c>
      <c r="G79" s="160">
        <v>645.82000000000005</v>
      </c>
      <c r="H79" s="161">
        <f t="shared" si="7"/>
        <v>3229.1000000000004</v>
      </c>
      <c r="J79"/>
      <c r="K79"/>
      <c r="L79"/>
      <c r="T79"/>
      <c r="U79"/>
      <c r="V79"/>
    </row>
    <row r="80" spans="2:22" ht="14.1" customHeight="1">
      <c r="B80" s="159" t="s">
        <v>228</v>
      </c>
      <c r="C80" s="158">
        <v>65</v>
      </c>
      <c r="D80" s="159" t="s">
        <v>413</v>
      </c>
      <c r="E80" s="169" t="s">
        <v>414</v>
      </c>
      <c r="F80" s="160">
        <v>6</v>
      </c>
      <c r="G80" s="160">
        <v>1097.71</v>
      </c>
      <c r="H80" s="161">
        <f t="shared" si="7"/>
        <v>6586.26</v>
      </c>
      <c r="J80"/>
      <c r="K80"/>
      <c r="L80"/>
      <c r="T80"/>
      <c r="U80"/>
      <c r="V80"/>
    </row>
    <row r="81" spans="2:22" ht="14.1" customHeight="1">
      <c r="B81" s="159" t="s">
        <v>228</v>
      </c>
      <c r="C81" s="158">
        <v>68</v>
      </c>
      <c r="D81" s="159" t="s">
        <v>420</v>
      </c>
      <c r="E81" s="169" t="s">
        <v>421</v>
      </c>
      <c r="F81" s="160">
        <v>5</v>
      </c>
      <c r="G81" s="160">
        <v>412.25</v>
      </c>
      <c r="H81" s="161">
        <f t="shared" si="7"/>
        <v>2061.25</v>
      </c>
      <c r="J81"/>
      <c r="K81"/>
      <c r="L81"/>
      <c r="T81"/>
      <c r="U81"/>
      <c r="V81"/>
    </row>
    <row r="82" spans="2:22" ht="14.1" customHeight="1">
      <c r="B82" s="159" t="s">
        <v>228</v>
      </c>
      <c r="C82" s="158">
        <v>69</v>
      </c>
      <c r="D82" s="159" t="s">
        <v>422</v>
      </c>
      <c r="E82" s="169" t="s">
        <v>423</v>
      </c>
      <c r="F82" s="160">
        <v>5</v>
      </c>
      <c r="G82" s="160">
        <v>70.08</v>
      </c>
      <c r="H82" s="161">
        <f t="shared" si="7"/>
        <v>350.4</v>
      </c>
      <c r="J82"/>
      <c r="K82"/>
      <c r="L82"/>
      <c r="T82"/>
      <c r="U82"/>
      <c r="V82"/>
    </row>
    <row r="83" spans="2:22" ht="14.1" customHeight="1">
      <c r="B83" s="159" t="s">
        <v>228</v>
      </c>
      <c r="C83" s="158">
        <v>70</v>
      </c>
      <c r="D83" s="159" t="s">
        <v>424</v>
      </c>
      <c r="E83" s="169" t="s">
        <v>425</v>
      </c>
      <c r="F83" s="160">
        <v>1</v>
      </c>
      <c r="G83" s="160">
        <v>276.95</v>
      </c>
      <c r="H83" s="161">
        <f t="shared" si="7"/>
        <v>276.95</v>
      </c>
      <c r="J83"/>
      <c r="K83"/>
      <c r="L83"/>
      <c r="T83"/>
      <c r="U83"/>
      <c r="V83"/>
    </row>
    <row r="84" spans="2:22" ht="14.1" customHeight="1">
      <c r="B84" s="159" t="s">
        <v>228</v>
      </c>
      <c r="C84" s="158">
        <v>71</v>
      </c>
      <c r="D84" s="159" t="s">
        <v>426</v>
      </c>
      <c r="E84" s="169" t="s">
        <v>427</v>
      </c>
      <c r="F84" s="160">
        <v>1</v>
      </c>
      <c r="G84" s="160">
        <v>54.48</v>
      </c>
      <c r="H84" s="161">
        <f t="shared" si="7"/>
        <v>54.48</v>
      </c>
      <c r="J84"/>
      <c r="K84"/>
      <c r="L84"/>
      <c r="T84"/>
      <c r="U84"/>
      <c r="V84"/>
    </row>
    <row r="85" spans="2:22" ht="14.1" customHeight="1">
      <c r="B85" s="232" t="s">
        <v>327</v>
      </c>
      <c r="C85" s="171"/>
      <c r="D85" s="172"/>
      <c r="E85" s="165"/>
      <c r="F85" s="233"/>
      <c r="G85" s="234"/>
      <c r="H85" s="173">
        <f>SUM(H4:H84)</f>
        <v>55790.657800000015</v>
      </c>
    </row>
    <row r="86" spans="2:22" ht="14.1" customHeight="1"/>
  </sheetData>
  <printOptions horizontalCentered="1" verticalCentered="1"/>
  <pageMargins left="0.78740157480314965" right="0.59055118110236227" top="0.78740157480314965" bottom="0.78740157480314965" header="0" footer="0"/>
  <pageSetup paperSize="9" scale="8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Q50"/>
  <sheetViews>
    <sheetView topLeftCell="B7" workbookViewId="0">
      <selection activeCell="L113" sqref="L113"/>
    </sheetView>
  </sheetViews>
  <sheetFormatPr baseColWidth="10" defaultColWidth="11.42578125" defaultRowHeight="12.75"/>
  <cols>
    <col min="1" max="1" width="1.7109375" style="154" customWidth="1"/>
    <col min="2" max="2" width="5.7109375" style="174" customWidth="1"/>
    <col min="3" max="3" width="52.85546875" style="154" bestFit="1" customWidth="1"/>
    <col min="4" max="4" width="7.7109375" style="154" customWidth="1"/>
    <col min="5" max="6" width="10.7109375" style="154" customWidth="1"/>
    <col min="7" max="8" width="11.42578125" style="154"/>
    <col min="9" max="9" width="52.85546875" style="154" bestFit="1" customWidth="1"/>
    <col min="10" max="10" width="11.42578125" style="154"/>
    <col min="11" max="11" width="10" style="154" bestFit="1" customWidth="1"/>
    <col min="12" max="247" width="11.42578125" style="154"/>
    <col min="248" max="248" width="5.7109375" style="154" customWidth="1"/>
    <col min="249" max="249" width="51" style="154" customWidth="1"/>
    <col min="250" max="250" width="8.85546875" style="154" customWidth="1"/>
    <col min="251" max="251" width="10.28515625" style="154" customWidth="1"/>
    <col min="252" max="252" width="11" style="154" customWidth="1"/>
    <col min="253" max="253" width="12" style="154" customWidth="1"/>
    <col min="254" max="503" width="11.42578125" style="154"/>
    <col min="504" max="504" width="5.7109375" style="154" customWidth="1"/>
    <col min="505" max="505" width="51" style="154" customWidth="1"/>
    <col min="506" max="506" width="8.85546875" style="154" customWidth="1"/>
    <col min="507" max="507" width="10.28515625" style="154" customWidth="1"/>
    <col min="508" max="508" width="11" style="154" customWidth="1"/>
    <col min="509" max="509" width="12" style="154" customWidth="1"/>
    <col min="510" max="759" width="11.42578125" style="154"/>
    <col min="760" max="760" width="5.7109375" style="154" customWidth="1"/>
    <col min="761" max="761" width="51" style="154" customWidth="1"/>
    <col min="762" max="762" width="8.85546875" style="154" customWidth="1"/>
    <col min="763" max="763" width="10.28515625" style="154" customWidth="1"/>
    <col min="764" max="764" width="11" style="154" customWidth="1"/>
    <col min="765" max="765" width="12" style="154" customWidth="1"/>
    <col min="766" max="1015" width="11.42578125" style="154"/>
    <col min="1016" max="1016" width="5.7109375" style="154" customWidth="1"/>
    <col min="1017" max="1017" width="51" style="154" customWidth="1"/>
    <col min="1018" max="1018" width="8.85546875" style="154" customWidth="1"/>
    <col min="1019" max="1019" width="10.28515625" style="154" customWidth="1"/>
    <col min="1020" max="1020" width="11" style="154" customWidth="1"/>
    <col min="1021" max="1021" width="12" style="154" customWidth="1"/>
    <col min="1022" max="1271" width="11.42578125" style="154"/>
    <col min="1272" max="1272" width="5.7109375" style="154" customWidth="1"/>
    <col min="1273" max="1273" width="51" style="154" customWidth="1"/>
    <col min="1274" max="1274" width="8.85546875" style="154" customWidth="1"/>
    <col min="1275" max="1275" width="10.28515625" style="154" customWidth="1"/>
    <col min="1276" max="1276" width="11" style="154" customWidth="1"/>
    <col min="1277" max="1277" width="12" style="154" customWidth="1"/>
    <col min="1278" max="1527" width="11.42578125" style="154"/>
    <col min="1528" max="1528" width="5.7109375" style="154" customWidth="1"/>
    <col min="1529" max="1529" width="51" style="154" customWidth="1"/>
    <col min="1530" max="1530" width="8.85546875" style="154" customWidth="1"/>
    <col min="1531" max="1531" width="10.28515625" style="154" customWidth="1"/>
    <col min="1532" max="1532" width="11" style="154" customWidth="1"/>
    <col min="1533" max="1533" width="12" style="154" customWidth="1"/>
    <col min="1534" max="1783" width="11.42578125" style="154"/>
    <col min="1784" max="1784" width="5.7109375" style="154" customWidth="1"/>
    <col min="1785" max="1785" width="51" style="154" customWidth="1"/>
    <col min="1786" max="1786" width="8.85546875" style="154" customWidth="1"/>
    <col min="1787" max="1787" width="10.28515625" style="154" customWidth="1"/>
    <col min="1788" max="1788" width="11" style="154" customWidth="1"/>
    <col min="1789" max="1789" width="12" style="154" customWidth="1"/>
    <col min="1790" max="2039" width="11.42578125" style="154"/>
    <col min="2040" max="2040" width="5.7109375" style="154" customWidth="1"/>
    <col min="2041" max="2041" width="51" style="154" customWidth="1"/>
    <col min="2042" max="2042" width="8.85546875" style="154" customWidth="1"/>
    <col min="2043" max="2043" width="10.28515625" style="154" customWidth="1"/>
    <col min="2044" max="2044" width="11" style="154" customWidth="1"/>
    <col min="2045" max="2045" width="12" style="154" customWidth="1"/>
    <col min="2046" max="2295" width="11.42578125" style="154"/>
    <col min="2296" max="2296" width="5.7109375" style="154" customWidth="1"/>
    <col min="2297" max="2297" width="51" style="154" customWidth="1"/>
    <col min="2298" max="2298" width="8.85546875" style="154" customWidth="1"/>
    <col min="2299" max="2299" width="10.28515625" style="154" customWidth="1"/>
    <col min="2300" max="2300" width="11" style="154" customWidth="1"/>
    <col min="2301" max="2301" width="12" style="154" customWidth="1"/>
    <col min="2302" max="2551" width="11.42578125" style="154"/>
    <col min="2552" max="2552" width="5.7109375" style="154" customWidth="1"/>
    <col min="2553" max="2553" width="51" style="154" customWidth="1"/>
    <col min="2554" max="2554" width="8.85546875" style="154" customWidth="1"/>
    <col min="2555" max="2555" width="10.28515625" style="154" customWidth="1"/>
    <col min="2556" max="2556" width="11" style="154" customWidth="1"/>
    <col min="2557" max="2557" width="12" style="154" customWidth="1"/>
    <col min="2558" max="2807" width="11.42578125" style="154"/>
    <col min="2808" max="2808" width="5.7109375" style="154" customWidth="1"/>
    <col min="2809" max="2809" width="51" style="154" customWidth="1"/>
    <col min="2810" max="2810" width="8.85546875" style="154" customWidth="1"/>
    <col min="2811" max="2811" width="10.28515625" style="154" customWidth="1"/>
    <col min="2812" max="2812" width="11" style="154" customWidth="1"/>
    <col min="2813" max="2813" width="12" style="154" customWidth="1"/>
    <col min="2814" max="3063" width="11.42578125" style="154"/>
    <col min="3064" max="3064" width="5.7109375" style="154" customWidth="1"/>
    <col min="3065" max="3065" width="51" style="154" customWidth="1"/>
    <col min="3066" max="3066" width="8.85546875" style="154" customWidth="1"/>
    <col min="3067" max="3067" width="10.28515625" style="154" customWidth="1"/>
    <col min="3068" max="3068" width="11" style="154" customWidth="1"/>
    <col min="3069" max="3069" width="12" style="154" customWidth="1"/>
    <col min="3070" max="3319" width="11.42578125" style="154"/>
    <col min="3320" max="3320" width="5.7109375" style="154" customWidth="1"/>
    <col min="3321" max="3321" width="51" style="154" customWidth="1"/>
    <col min="3322" max="3322" width="8.85546875" style="154" customWidth="1"/>
    <col min="3323" max="3323" width="10.28515625" style="154" customWidth="1"/>
    <col min="3324" max="3324" width="11" style="154" customWidth="1"/>
    <col min="3325" max="3325" width="12" style="154" customWidth="1"/>
    <col min="3326" max="3575" width="11.42578125" style="154"/>
    <col min="3576" max="3576" width="5.7109375" style="154" customWidth="1"/>
    <col min="3577" max="3577" width="51" style="154" customWidth="1"/>
    <col min="3578" max="3578" width="8.85546875" style="154" customWidth="1"/>
    <col min="3579" max="3579" width="10.28515625" style="154" customWidth="1"/>
    <col min="3580" max="3580" width="11" style="154" customWidth="1"/>
    <col min="3581" max="3581" width="12" style="154" customWidth="1"/>
    <col min="3582" max="3831" width="11.42578125" style="154"/>
    <col min="3832" max="3832" width="5.7109375" style="154" customWidth="1"/>
    <col min="3833" max="3833" width="51" style="154" customWidth="1"/>
    <col min="3834" max="3834" width="8.85546875" style="154" customWidth="1"/>
    <col min="3835" max="3835" width="10.28515625" style="154" customWidth="1"/>
    <col min="3836" max="3836" width="11" style="154" customWidth="1"/>
    <col min="3837" max="3837" width="12" style="154" customWidth="1"/>
    <col min="3838" max="4087" width="11.42578125" style="154"/>
    <col min="4088" max="4088" width="5.7109375" style="154" customWidth="1"/>
    <col min="4089" max="4089" width="51" style="154" customWidth="1"/>
    <col min="4090" max="4090" width="8.85546875" style="154" customWidth="1"/>
    <col min="4091" max="4091" width="10.28515625" style="154" customWidth="1"/>
    <col min="4092" max="4092" width="11" style="154" customWidth="1"/>
    <col min="4093" max="4093" width="12" style="154" customWidth="1"/>
    <col min="4094" max="4343" width="11.42578125" style="154"/>
    <col min="4344" max="4344" width="5.7109375" style="154" customWidth="1"/>
    <col min="4345" max="4345" width="51" style="154" customWidth="1"/>
    <col min="4346" max="4346" width="8.85546875" style="154" customWidth="1"/>
    <col min="4347" max="4347" width="10.28515625" style="154" customWidth="1"/>
    <col min="4348" max="4348" width="11" style="154" customWidth="1"/>
    <col min="4349" max="4349" width="12" style="154" customWidth="1"/>
    <col min="4350" max="4599" width="11.42578125" style="154"/>
    <col min="4600" max="4600" width="5.7109375" style="154" customWidth="1"/>
    <col min="4601" max="4601" width="51" style="154" customWidth="1"/>
    <col min="4602" max="4602" width="8.85546875" style="154" customWidth="1"/>
    <col min="4603" max="4603" width="10.28515625" style="154" customWidth="1"/>
    <col min="4604" max="4604" width="11" style="154" customWidth="1"/>
    <col min="4605" max="4605" width="12" style="154" customWidth="1"/>
    <col min="4606" max="4855" width="11.42578125" style="154"/>
    <col min="4856" max="4856" width="5.7109375" style="154" customWidth="1"/>
    <col min="4857" max="4857" width="51" style="154" customWidth="1"/>
    <col min="4858" max="4858" width="8.85546875" style="154" customWidth="1"/>
    <col min="4859" max="4859" width="10.28515625" style="154" customWidth="1"/>
    <col min="4860" max="4860" width="11" style="154" customWidth="1"/>
    <col min="4861" max="4861" width="12" style="154" customWidth="1"/>
    <col min="4862" max="5111" width="11.42578125" style="154"/>
    <col min="5112" max="5112" width="5.7109375" style="154" customWidth="1"/>
    <col min="5113" max="5113" width="51" style="154" customWidth="1"/>
    <col min="5114" max="5114" width="8.85546875" style="154" customWidth="1"/>
    <col min="5115" max="5115" width="10.28515625" style="154" customWidth="1"/>
    <col min="5116" max="5116" width="11" style="154" customWidth="1"/>
    <col min="5117" max="5117" width="12" style="154" customWidth="1"/>
    <col min="5118" max="5367" width="11.42578125" style="154"/>
    <col min="5368" max="5368" width="5.7109375" style="154" customWidth="1"/>
    <col min="5369" max="5369" width="51" style="154" customWidth="1"/>
    <col min="5370" max="5370" width="8.85546875" style="154" customWidth="1"/>
    <col min="5371" max="5371" width="10.28515625" style="154" customWidth="1"/>
    <col min="5372" max="5372" width="11" style="154" customWidth="1"/>
    <col min="5373" max="5373" width="12" style="154" customWidth="1"/>
    <col min="5374" max="5623" width="11.42578125" style="154"/>
    <col min="5624" max="5624" width="5.7109375" style="154" customWidth="1"/>
    <col min="5625" max="5625" width="51" style="154" customWidth="1"/>
    <col min="5626" max="5626" width="8.85546875" style="154" customWidth="1"/>
    <col min="5627" max="5627" width="10.28515625" style="154" customWidth="1"/>
    <col min="5628" max="5628" width="11" style="154" customWidth="1"/>
    <col min="5629" max="5629" width="12" style="154" customWidth="1"/>
    <col min="5630" max="5879" width="11.42578125" style="154"/>
    <col min="5880" max="5880" width="5.7109375" style="154" customWidth="1"/>
    <col min="5881" max="5881" width="51" style="154" customWidth="1"/>
    <col min="5882" max="5882" width="8.85546875" style="154" customWidth="1"/>
    <col min="5883" max="5883" width="10.28515625" style="154" customWidth="1"/>
    <col min="5884" max="5884" width="11" style="154" customWidth="1"/>
    <col min="5885" max="5885" width="12" style="154" customWidth="1"/>
    <col min="5886" max="6135" width="11.42578125" style="154"/>
    <col min="6136" max="6136" width="5.7109375" style="154" customWidth="1"/>
    <col min="6137" max="6137" width="51" style="154" customWidth="1"/>
    <col min="6138" max="6138" width="8.85546875" style="154" customWidth="1"/>
    <col min="6139" max="6139" width="10.28515625" style="154" customWidth="1"/>
    <col min="6140" max="6140" width="11" style="154" customWidth="1"/>
    <col min="6141" max="6141" width="12" style="154" customWidth="1"/>
    <col min="6142" max="6391" width="11.42578125" style="154"/>
    <col min="6392" max="6392" width="5.7109375" style="154" customWidth="1"/>
    <col min="6393" max="6393" width="51" style="154" customWidth="1"/>
    <col min="6394" max="6394" width="8.85546875" style="154" customWidth="1"/>
    <col min="6395" max="6395" width="10.28515625" style="154" customWidth="1"/>
    <col min="6396" max="6396" width="11" style="154" customWidth="1"/>
    <col min="6397" max="6397" width="12" style="154" customWidth="1"/>
    <col min="6398" max="6647" width="11.42578125" style="154"/>
    <col min="6648" max="6648" width="5.7109375" style="154" customWidth="1"/>
    <col min="6649" max="6649" width="51" style="154" customWidth="1"/>
    <col min="6650" max="6650" width="8.85546875" style="154" customWidth="1"/>
    <col min="6651" max="6651" width="10.28515625" style="154" customWidth="1"/>
    <col min="6652" max="6652" width="11" style="154" customWidth="1"/>
    <col min="6653" max="6653" width="12" style="154" customWidth="1"/>
    <col min="6654" max="6903" width="11.42578125" style="154"/>
    <col min="6904" max="6904" width="5.7109375" style="154" customWidth="1"/>
    <col min="6905" max="6905" width="51" style="154" customWidth="1"/>
    <col min="6906" max="6906" width="8.85546875" style="154" customWidth="1"/>
    <col min="6907" max="6907" width="10.28515625" style="154" customWidth="1"/>
    <col min="6908" max="6908" width="11" style="154" customWidth="1"/>
    <col min="6909" max="6909" width="12" style="154" customWidth="1"/>
    <col min="6910" max="7159" width="11.42578125" style="154"/>
    <col min="7160" max="7160" width="5.7109375" style="154" customWidth="1"/>
    <col min="7161" max="7161" width="51" style="154" customWidth="1"/>
    <col min="7162" max="7162" width="8.85546875" style="154" customWidth="1"/>
    <col min="7163" max="7163" width="10.28515625" style="154" customWidth="1"/>
    <col min="7164" max="7164" width="11" style="154" customWidth="1"/>
    <col min="7165" max="7165" width="12" style="154" customWidth="1"/>
    <col min="7166" max="7415" width="11.42578125" style="154"/>
    <col min="7416" max="7416" width="5.7109375" style="154" customWidth="1"/>
    <col min="7417" max="7417" width="51" style="154" customWidth="1"/>
    <col min="7418" max="7418" width="8.85546875" style="154" customWidth="1"/>
    <col min="7419" max="7419" width="10.28515625" style="154" customWidth="1"/>
    <col min="7420" max="7420" width="11" style="154" customWidth="1"/>
    <col min="7421" max="7421" width="12" style="154" customWidth="1"/>
    <col min="7422" max="7671" width="11.42578125" style="154"/>
    <col min="7672" max="7672" width="5.7109375" style="154" customWidth="1"/>
    <col min="7673" max="7673" width="51" style="154" customWidth="1"/>
    <col min="7674" max="7674" width="8.85546875" style="154" customWidth="1"/>
    <col min="7675" max="7675" width="10.28515625" style="154" customWidth="1"/>
    <col min="7676" max="7676" width="11" style="154" customWidth="1"/>
    <col min="7677" max="7677" width="12" style="154" customWidth="1"/>
    <col min="7678" max="7927" width="11.42578125" style="154"/>
    <col min="7928" max="7928" width="5.7109375" style="154" customWidth="1"/>
    <col min="7929" max="7929" width="51" style="154" customWidth="1"/>
    <col min="7930" max="7930" width="8.85546875" style="154" customWidth="1"/>
    <col min="7931" max="7931" width="10.28515625" style="154" customWidth="1"/>
    <col min="7932" max="7932" width="11" style="154" customWidth="1"/>
    <col min="7933" max="7933" width="12" style="154" customWidth="1"/>
    <col min="7934" max="8183" width="11.42578125" style="154"/>
    <col min="8184" max="8184" width="5.7109375" style="154" customWidth="1"/>
    <col min="8185" max="8185" width="51" style="154" customWidth="1"/>
    <col min="8186" max="8186" width="8.85546875" style="154" customWidth="1"/>
    <col min="8187" max="8187" width="10.28515625" style="154" customWidth="1"/>
    <col min="8188" max="8188" width="11" style="154" customWidth="1"/>
    <col min="8189" max="8189" width="12" style="154" customWidth="1"/>
    <col min="8190" max="8439" width="11.42578125" style="154"/>
    <col min="8440" max="8440" width="5.7109375" style="154" customWidth="1"/>
    <col min="8441" max="8441" width="51" style="154" customWidth="1"/>
    <col min="8442" max="8442" width="8.85546875" style="154" customWidth="1"/>
    <col min="8443" max="8443" width="10.28515625" style="154" customWidth="1"/>
    <col min="8444" max="8444" width="11" style="154" customWidth="1"/>
    <col min="8445" max="8445" width="12" style="154" customWidth="1"/>
    <col min="8446" max="8695" width="11.42578125" style="154"/>
    <col min="8696" max="8696" width="5.7109375" style="154" customWidth="1"/>
    <col min="8697" max="8697" width="51" style="154" customWidth="1"/>
    <col min="8698" max="8698" width="8.85546875" style="154" customWidth="1"/>
    <col min="8699" max="8699" width="10.28515625" style="154" customWidth="1"/>
    <col min="8700" max="8700" width="11" style="154" customWidth="1"/>
    <col min="8701" max="8701" width="12" style="154" customWidth="1"/>
    <col min="8702" max="8951" width="11.42578125" style="154"/>
    <col min="8952" max="8952" width="5.7109375" style="154" customWidth="1"/>
    <col min="8953" max="8953" width="51" style="154" customWidth="1"/>
    <col min="8954" max="8954" width="8.85546875" style="154" customWidth="1"/>
    <col min="8955" max="8955" width="10.28515625" style="154" customWidth="1"/>
    <col min="8956" max="8956" width="11" style="154" customWidth="1"/>
    <col min="8957" max="8957" width="12" style="154" customWidth="1"/>
    <col min="8958" max="9207" width="11.42578125" style="154"/>
    <col min="9208" max="9208" width="5.7109375" style="154" customWidth="1"/>
    <col min="9209" max="9209" width="51" style="154" customWidth="1"/>
    <col min="9210" max="9210" width="8.85546875" style="154" customWidth="1"/>
    <col min="9211" max="9211" width="10.28515625" style="154" customWidth="1"/>
    <col min="9212" max="9212" width="11" style="154" customWidth="1"/>
    <col min="9213" max="9213" width="12" style="154" customWidth="1"/>
    <col min="9214" max="9463" width="11.42578125" style="154"/>
    <col min="9464" max="9464" width="5.7109375" style="154" customWidth="1"/>
    <col min="9465" max="9465" width="51" style="154" customWidth="1"/>
    <col min="9466" max="9466" width="8.85546875" style="154" customWidth="1"/>
    <col min="9467" max="9467" width="10.28515625" style="154" customWidth="1"/>
    <col min="9468" max="9468" width="11" style="154" customWidth="1"/>
    <col min="9469" max="9469" width="12" style="154" customWidth="1"/>
    <col min="9470" max="9719" width="11.42578125" style="154"/>
    <col min="9720" max="9720" width="5.7109375" style="154" customWidth="1"/>
    <col min="9721" max="9721" width="51" style="154" customWidth="1"/>
    <col min="9722" max="9722" width="8.85546875" style="154" customWidth="1"/>
    <col min="9723" max="9723" width="10.28515625" style="154" customWidth="1"/>
    <col min="9724" max="9724" width="11" style="154" customWidth="1"/>
    <col min="9725" max="9725" width="12" style="154" customWidth="1"/>
    <col min="9726" max="9975" width="11.42578125" style="154"/>
    <col min="9976" max="9976" width="5.7109375" style="154" customWidth="1"/>
    <col min="9977" max="9977" width="51" style="154" customWidth="1"/>
    <col min="9978" max="9978" width="8.85546875" style="154" customWidth="1"/>
    <col min="9979" max="9979" width="10.28515625" style="154" customWidth="1"/>
    <col min="9980" max="9980" width="11" style="154" customWidth="1"/>
    <col min="9981" max="9981" width="12" style="154" customWidth="1"/>
    <col min="9982" max="10231" width="11.42578125" style="154"/>
    <col min="10232" max="10232" width="5.7109375" style="154" customWidth="1"/>
    <col min="10233" max="10233" width="51" style="154" customWidth="1"/>
    <col min="10234" max="10234" width="8.85546875" style="154" customWidth="1"/>
    <col min="10235" max="10235" width="10.28515625" style="154" customWidth="1"/>
    <col min="10236" max="10236" width="11" style="154" customWidth="1"/>
    <col min="10237" max="10237" width="12" style="154" customWidth="1"/>
    <col min="10238" max="10487" width="11.42578125" style="154"/>
    <col min="10488" max="10488" width="5.7109375" style="154" customWidth="1"/>
    <col min="10489" max="10489" width="51" style="154" customWidth="1"/>
    <col min="10490" max="10490" width="8.85546875" style="154" customWidth="1"/>
    <col min="10491" max="10491" width="10.28515625" style="154" customWidth="1"/>
    <col min="10492" max="10492" width="11" style="154" customWidth="1"/>
    <col min="10493" max="10493" width="12" style="154" customWidth="1"/>
    <col min="10494" max="10743" width="11.42578125" style="154"/>
    <col min="10744" max="10744" width="5.7109375" style="154" customWidth="1"/>
    <col min="10745" max="10745" width="51" style="154" customWidth="1"/>
    <col min="10746" max="10746" width="8.85546875" style="154" customWidth="1"/>
    <col min="10747" max="10747" width="10.28515625" style="154" customWidth="1"/>
    <col min="10748" max="10748" width="11" style="154" customWidth="1"/>
    <col min="10749" max="10749" width="12" style="154" customWidth="1"/>
    <col min="10750" max="10999" width="11.42578125" style="154"/>
    <col min="11000" max="11000" width="5.7109375" style="154" customWidth="1"/>
    <col min="11001" max="11001" width="51" style="154" customWidth="1"/>
    <col min="11002" max="11002" width="8.85546875" style="154" customWidth="1"/>
    <col min="11003" max="11003" width="10.28515625" style="154" customWidth="1"/>
    <col min="11004" max="11004" width="11" style="154" customWidth="1"/>
    <col min="11005" max="11005" width="12" style="154" customWidth="1"/>
    <col min="11006" max="11255" width="11.42578125" style="154"/>
    <col min="11256" max="11256" width="5.7109375" style="154" customWidth="1"/>
    <col min="11257" max="11257" width="51" style="154" customWidth="1"/>
    <col min="11258" max="11258" width="8.85546875" style="154" customWidth="1"/>
    <col min="11259" max="11259" width="10.28515625" style="154" customWidth="1"/>
    <col min="11260" max="11260" width="11" style="154" customWidth="1"/>
    <col min="11261" max="11261" width="12" style="154" customWidth="1"/>
    <col min="11262" max="11511" width="11.42578125" style="154"/>
    <col min="11512" max="11512" width="5.7109375" style="154" customWidth="1"/>
    <col min="11513" max="11513" width="51" style="154" customWidth="1"/>
    <col min="11514" max="11514" width="8.85546875" style="154" customWidth="1"/>
    <col min="11515" max="11515" width="10.28515625" style="154" customWidth="1"/>
    <col min="11516" max="11516" width="11" style="154" customWidth="1"/>
    <col min="11517" max="11517" width="12" style="154" customWidth="1"/>
    <col min="11518" max="11767" width="11.42578125" style="154"/>
    <col min="11768" max="11768" width="5.7109375" style="154" customWidth="1"/>
    <col min="11769" max="11769" width="51" style="154" customWidth="1"/>
    <col min="11770" max="11770" width="8.85546875" style="154" customWidth="1"/>
    <col min="11771" max="11771" width="10.28515625" style="154" customWidth="1"/>
    <col min="11772" max="11772" width="11" style="154" customWidth="1"/>
    <col min="11773" max="11773" width="12" style="154" customWidth="1"/>
    <col min="11774" max="12023" width="11.42578125" style="154"/>
    <col min="12024" max="12024" width="5.7109375" style="154" customWidth="1"/>
    <col min="12025" max="12025" width="51" style="154" customWidth="1"/>
    <col min="12026" max="12026" width="8.85546875" style="154" customWidth="1"/>
    <col min="12027" max="12027" width="10.28515625" style="154" customWidth="1"/>
    <col min="12028" max="12028" width="11" style="154" customWidth="1"/>
    <col min="12029" max="12029" width="12" style="154" customWidth="1"/>
    <col min="12030" max="12279" width="11.42578125" style="154"/>
    <col min="12280" max="12280" width="5.7109375" style="154" customWidth="1"/>
    <col min="12281" max="12281" width="51" style="154" customWidth="1"/>
    <col min="12282" max="12282" width="8.85546875" style="154" customWidth="1"/>
    <col min="12283" max="12283" width="10.28515625" style="154" customWidth="1"/>
    <col min="12284" max="12284" width="11" style="154" customWidth="1"/>
    <col min="12285" max="12285" width="12" style="154" customWidth="1"/>
    <col min="12286" max="12535" width="11.42578125" style="154"/>
    <col min="12536" max="12536" width="5.7109375" style="154" customWidth="1"/>
    <col min="12537" max="12537" width="51" style="154" customWidth="1"/>
    <col min="12538" max="12538" width="8.85546875" style="154" customWidth="1"/>
    <col min="12539" max="12539" width="10.28515625" style="154" customWidth="1"/>
    <col min="12540" max="12540" width="11" style="154" customWidth="1"/>
    <col min="12541" max="12541" width="12" style="154" customWidth="1"/>
    <col min="12542" max="12791" width="11.42578125" style="154"/>
    <col min="12792" max="12792" width="5.7109375" style="154" customWidth="1"/>
    <col min="12793" max="12793" width="51" style="154" customWidth="1"/>
    <col min="12794" max="12794" width="8.85546875" style="154" customWidth="1"/>
    <col min="12795" max="12795" width="10.28515625" style="154" customWidth="1"/>
    <col min="12796" max="12796" width="11" style="154" customWidth="1"/>
    <col min="12797" max="12797" width="12" style="154" customWidth="1"/>
    <col min="12798" max="13047" width="11.42578125" style="154"/>
    <col min="13048" max="13048" width="5.7109375" style="154" customWidth="1"/>
    <col min="13049" max="13049" width="51" style="154" customWidth="1"/>
    <col min="13050" max="13050" width="8.85546875" style="154" customWidth="1"/>
    <col min="13051" max="13051" width="10.28515625" style="154" customWidth="1"/>
    <col min="13052" max="13052" width="11" style="154" customWidth="1"/>
    <col min="13053" max="13053" width="12" style="154" customWidth="1"/>
    <col min="13054" max="13303" width="11.42578125" style="154"/>
    <col min="13304" max="13304" width="5.7109375" style="154" customWidth="1"/>
    <col min="13305" max="13305" width="51" style="154" customWidth="1"/>
    <col min="13306" max="13306" width="8.85546875" style="154" customWidth="1"/>
    <col min="13307" max="13307" width="10.28515625" style="154" customWidth="1"/>
    <col min="13308" max="13308" width="11" style="154" customWidth="1"/>
    <col min="13309" max="13309" width="12" style="154" customWidth="1"/>
    <col min="13310" max="13559" width="11.42578125" style="154"/>
    <col min="13560" max="13560" width="5.7109375" style="154" customWidth="1"/>
    <col min="13561" max="13561" width="51" style="154" customWidth="1"/>
    <col min="13562" max="13562" width="8.85546875" style="154" customWidth="1"/>
    <col min="13563" max="13563" width="10.28515625" style="154" customWidth="1"/>
    <col min="13564" max="13564" width="11" style="154" customWidth="1"/>
    <col min="13565" max="13565" width="12" style="154" customWidth="1"/>
    <col min="13566" max="13815" width="11.42578125" style="154"/>
    <col min="13816" max="13816" width="5.7109375" style="154" customWidth="1"/>
    <col min="13817" max="13817" width="51" style="154" customWidth="1"/>
    <col min="13818" max="13818" width="8.85546875" style="154" customWidth="1"/>
    <col min="13819" max="13819" width="10.28515625" style="154" customWidth="1"/>
    <col min="13820" max="13820" width="11" style="154" customWidth="1"/>
    <col min="13821" max="13821" width="12" style="154" customWidth="1"/>
    <col min="13822" max="14071" width="11.42578125" style="154"/>
    <col min="14072" max="14072" width="5.7109375" style="154" customWidth="1"/>
    <col min="14073" max="14073" width="51" style="154" customWidth="1"/>
    <col min="14074" max="14074" width="8.85546875" style="154" customWidth="1"/>
    <col min="14075" max="14075" width="10.28515625" style="154" customWidth="1"/>
    <col min="14076" max="14076" width="11" style="154" customWidth="1"/>
    <col min="14077" max="14077" width="12" style="154" customWidth="1"/>
    <col min="14078" max="14327" width="11.42578125" style="154"/>
    <col min="14328" max="14328" width="5.7109375" style="154" customWidth="1"/>
    <col min="14329" max="14329" width="51" style="154" customWidth="1"/>
    <col min="14330" max="14330" width="8.85546875" style="154" customWidth="1"/>
    <col min="14331" max="14331" width="10.28515625" style="154" customWidth="1"/>
    <col min="14332" max="14332" width="11" style="154" customWidth="1"/>
    <col min="14333" max="14333" width="12" style="154" customWidth="1"/>
    <col min="14334" max="14583" width="11.42578125" style="154"/>
    <col min="14584" max="14584" width="5.7109375" style="154" customWidth="1"/>
    <col min="14585" max="14585" width="51" style="154" customWidth="1"/>
    <col min="14586" max="14586" width="8.85546875" style="154" customWidth="1"/>
    <col min="14587" max="14587" width="10.28515625" style="154" customWidth="1"/>
    <col min="14588" max="14588" width="11" style="154" customWidth="1"/>
    <col min="14589" max="14589" width="12" style="154" customWidth="1"/>
    <col min="14590" max="14839" width="11.42578125" style="154"/>
    <col min="14840" max="14840" width="5.7109375" style="154" customWidth="1"/>
    <col min="14841" max="14841" width="51" style="154" customWidth="1"/>
    <col min="14842" max="14842" width="8.85546875" style="154" customWidth="1"/>
    <col min="14843" max="14843" width="10.28515625" style="154" customWidth="1"/>
    <col min="14844" max="14844" width="11" style="154" customWidth="1"/>
    <col min="14845" max="14845" width="12" style="154" customWidth="1"/>
    <col min="14846" max="15095" width="11.42578125" style="154"/>
    <col min="15096" max="15096" width="5.7109375" style="154" customWidth="1"/>
    <col min="15097" max="15097" width="51" style="154" customWidth="1"/>
    <col min="15098" max="15098" width="8.85546875" style="154" customWidth="1"/>
    <col min="15099" max="15099" width="10.28515625" style="154" customWidth="1"/>
    <col min="15100" max="15100" width="11" style="154" customWidth="1"/>
    <col min="15101" max="15101" width="12" style="154" customWidth="1"/>
    <col min="15102" max="15351" width="11.42578125" style="154"/>
    <col min="15352" max="15352" width="5.7109375" style="154" customWidth="1"/>
    <col min="15353" max="15353" width="51" style="154" customWidth="1"/>
    <col min="15354" max="15354" width="8.85546875" style="154" customWidth="1"/>
    <col min="15355" max="15355" width="10.28515625" style="154" customWidth="1"/>
    <col min="15356" max="15356" width="11" style="154" customWidth="1"/>
    <col min="15357" max="15357" width="12" style="154" customWidth="1"/>
    <col min="15358" max="15607" width="11.42578125" style="154"/>
    <col min="15608" max="15608" width="5.7109375" style="154" customWidth="1"/>
    <col min="15609" max="15609" width="51" style="154" customWidth="1"/>
    <col min="15610" max="15610" width="8.85546875" style="154" customWidth="1"/>
    <col min="15611" max="15611" width="10.28515625" style="154" customWidth="1"/>
    <col min="15612" max="15612" width="11" style="154" customWidth="1"/>
    <col min="15613" max="15613" width="12" style="154" customWidth="1"/>
    <col min="15614" max="15863" width="11.42578125" style="154"/>
    <col min="15864" max="15864" width="5.7109375" style="154" customWidth="1"/>
    <col min="15865" max="15865" width="51" style="154" customWidth="1"/>
    <col min="15866" max="15866" width="8.85546875" style="154" customWidth="1"/>
    <col min="15867" max="15867" width="10.28515625" style="154" customWidth="1"/>
    <col min="15868" max="15868" width="11" style="154" customWidth="1"/>
    <col min="15869" max="15869" width="12" style="154" customWidth="1"/>
    <col min="15870" max="16119" width="11.42578125" style="154"/>
    <col min="16120" max="16120" width="5.7109375" style="154" customWidth="1"/>
    <col min="16121" max="16121" width="51" style="154" customWidth="1"/>
    <col min="16122" max="16122" width="8.85546875" style="154" customWidth="1"/>
    <col min="16123" max="16123" width="10.28515625" style="154" customWidth="1"/>
    <col min="16124" max="16124" width="11" style="154" customWidth="1"/>
    <col min="16125" max="16125" width="12" style="154" customWidth="1"/>
    <col min="16126" max="16384" width="11.42578125" style="154"/>
  </cols>
  <sheetData>
    <row r="1" spans="2:17" ht="16.5" customHeight="1">
      <c r="B1" s="175" t="s">
        <v>201</v>
      </c>
      <c r="C1" s="176"/>
      <c r="D1" s="176"/>
      <c r="E1" s="176"/>
      <c r="F1" s="176"/>
      <c r="K1" s="176"/>
    </row>
    <row r="2" spans="2:17" ht="18.75" customHeight="1">
      <c r="B2" s="237" t="s">
        <v>330</v>
      </c>
      <c r="C2" s="236"/>
      <c r="D2" s="236"/>
      <c r="E2" s="236"/>
      <c r="F2" s="236"/>
      <c r="K2" s="236"/>
    </row>
    <row r="3" spans="2:17" ht="15" customHeight="1">
      <c r="B3" s="155" t="s">
        <v>203</v>
      </c>
      <c r="C3" s="156" t="s">
        <v>205</v>
      </c>
      <c r="D3" s="156" t="s">
        <v>206</v>
      </c>
      <c r="E3" s="156" t="s">
        <v>208</v>
      </c>
      <c r="F3" s="156" t="s">
        <v>207</v>
      </c>
      <c r="K3" s="156" t="s">
        <v>208</v>
      </c>
      <c r="L3" s="156" t="s">
        <v>207</v>
      </c>
      <c r="M3" s="156" t="s">
        <v>208</v>
      </c>
    </row>
    <row r="4" spans="2:17" ht="14.1" customHeight="1">
      <c r="B4" s="158">
        <v>1</v>
      </c>
      <c r="C4" s="169" t="s">
        <v>473</v>
      </c>
      <c r="D4" s="159" t="s">
        <v>234</v>
      </c>
      <c r="E4" s="177">
        <v>7.75</v>
      </c>
      <c r="F4" s="177">
        <v>2</v>
      </c>
      <c r="H4" s="174">
        <v>23</v>
      </c>
      <c r="I4" s="154" t="s">
        <v>477</v>
      </c>
      <c r="J4" s="154" t="s">
        <v>228</v>
      </c>
      <c r="K4" s="177">
        <v>27700</v>
      </c>
      <c r="L4" s="243">
        <f t="shared" ref="L4:L36" si="0">SUMIF($C$4:$C$40,I4,$F$4:$F$40)</f>
        <v>1</v>
      </c>
      <c r="M4" s="243">
        <f t="shared" ref="M4:M36" si="1">K4*L4</f>
        <v>27700</v>
      </c>
      <c r="O4" s="240">
        <f>M4/M$37</f>
        <v>0.31075306574166206</v>
      </c>
      <c r="P4" s="240">
        <f>O4</f>
        <v>0.31075306574166206</v>
      </c>
      <c r="Q4" s="240"/>
    </row>
    <row r="5" spans="2:17" ht="14.1" customHeight="1">
      <c r="B5" s="158">
        <v>2</v>
      </c>
      <c r="C5" s="169" t="s">
        <v>474</v>
      </c>
      <c r="D5" s="159" t="s">
        <v>234</v>
      </c>
      <c r="E5" s="177">
        <v>21.5</v>
      </c>
      <c r="F5" s="177">
        <v>10</v>
      </c>
      <c r="H5" s="174">
        <v>28</v>
      </c>
      <c r="I5" s="154" t="s">
        <v>483</v>
      </c>
      <c r="J5" s="154" t="s">
        <v>228</v>
      </c>
      <c r="K5" s="177">
        <v>275</v>
      </c>
      <c r="L5" s="243">
        <f t="shared" si="0"/>
        <v>36</v>
      </c>
      <c r="M5" s="243">
        <f t="shared" si="1"/>
        <v>9900</v>
      </c>
      <c r="O5" s="240">
        <f t="shared" ref="O5:O36" si="2">M5/M$37</f>
        <v>0.11106337006651459</v>
      </c>
      <c r="P5" s="240">
        <f>P4+O5</f>
        <v>0.42181643580817663</v>
      </c>
      <c r="Q5" s="240"/>
    </row>
    <row r="6" spans="2:17" ht="14.1" customHeight="1">
      <c r="B6" s="158">
        <v>3</v>
      </c>
      <c r="C6" s="169" t="s">
        <v>474</v>
      </c>
      <c r="D6" s="159" t="s">
        <v>234</v>
      </c>
      <c r="E6" s="177">
        <v>21.5</v>
      </c>
      <c r="F6" s="177">
        <v>13</v>
      </c>
      <c r="H6" s="174">
        <v>5</v>
      </c>
      <c r="I6" s="154" t="s">
        <v>451</v>
      </c>
      <c r="J6" s="154" t="s">
        <v>228</v>
      </c>
      <c r="K6" s="177">
        <v>21.5</v>
      </c>
      <c r="L6" s="243">
        <f t="shared" si="0"/>
        <v>433</v>
      </c>
      <c r="M6" s="243">
        <f t="shared" si="1"/>
        <v>9309.5</v>
      </c>
      <c r="O6" s="240">
        <f t="shared" si="2"/>
        <v>0.10443883269032501</v>
      </c>
      <c r="P6" s="240">
        <f t="shared" ref="P6:P36" si="3">P5+O6</f>
        <v>0.52625526849850168</v>
      </c>
      <c r="Q6" s="240"/>
    </row>
    <row r="7" spans="2:17" ht="14.1" customHeight="1">
      <c r="B7" s="158">
        <v>4</v>
      </c>
      <c r="C7" s="169" t="s">
        <v>474</v>
      </c>
      <c r="D7" s="159" t="s">
        <v>234</v>
      </c>
      <c r="E7" s="177">
        <v>21.5</v>
      </c>
      <c r="F7" s="177">
        <v>17</v>
      </c>
      <c r="H7" s="174">
        <v>27</v>
      </c>
      <c r="I7" s="154" t="s">
        <v>482</v>
      </c>
      <c r="J7" s="154" t="s">
        <v>228</v>
      </c>
      <c r="K7" s="177">
        <v>45.2</v>
      </c>
      <c r="L7" s="243">
        <f t="shared" si="0"/>
        <v>117</v>
      </c>
      <c r="M7" s="243">
        <f t="shared" si="1"/>
        <v>5288.4000000000005</v>
      </c>
      <c r="O7" s="240">
        <f t="shared" si="2"/>
        <v>5.9328032955530893E-2</v>
      </c>
      <c r="P7" s="240">
        <f t="shared" si="3"/>
        <v>0.58558330145403259</v>
      </c>
      <c r="Q7" s="240"/>
    </row>
    <row r="8" spans="2:17" ht="14.1" customHeight="1">
      <c r="B8" s="158">
        <v>5</v>
      </c>
      <c r="C8" s="169" t="s">
        <v>474</v>
      </c>
      <c r="D8" s="159" t="s">
        <v>234</v>
      </c>
      <c r="E8" s="177">
        <v>21.5</v>
      </c>
      <c r="F8" s="177">
        <v>20</v>
      </c>
      <c r="H8" s="174">
        <v>26</v>
      </c>
      <c r="I8" s="154" t="s">
        <v>481</v>
      </c>
      <c r="J8" s="154" t="s">
        <v>228</v>
      </c>
      <c r="K8" s="177">
        <v>35.6</v>
      </c>
      <c r="L8" s="243">
        <f t="shared" si="0"/>
        <v>143</v>
      </c>
      <c r="M8" s="243">
        <f t="shared" si="1"/>
        <v>5090.8</v>
      </c>
      <c r="O8" s="240">
        <f t="shared" si="2"/>
        <v>5.7111252963092177E-2</v>
      </c>
      <c r="P8" s="240">
        <f t="shared" si="3"/>
        <v>0.64269455441712475</v>
      </c>
      <c r="Q8" s="240"/>
    </row>
    <row r="9" spans="2:17" ht="14.1" customHeight="1">
      <c r="B9" s="158">
        <v>6</v>
      </c>
      <c r="C9" s="189" t="s">
        <v>475</v>
      </c>
      <c r="D9" s="188" t="s">
        <v>234</v>
      </c>
      <c r="E9" s="244">
        <v>14.72</v>
      </c>
      <c r="F9" s="244">
        <v>34</v>
      </c>
      <c r="H9" s="174">
        <v>21</v>
      </c>
      <c r="I9" s="154" t="s">
        <v>471</v>
      </c>
      <c r="J9" s="154" t="s">
        <v>228</v>
      </c>
      <c r="K9" s="177">
        <v>52</v>
      </c>
      <c r="L9" s="243">
        <f t="shared" si="0"/>
        <v>90</v>
      </c>
      <c r="M9" s="243">
        <f t="shared" si="1"/>
        <v>4680</v>
      </c>
      <c r="O9" s="240">
        <f t="shared" si="2"/>
        <v>5.2502684031443266E-2</v>
      </c>
      <c r="P9" s="240">
        <f t="shared" si="3"/>
        <v>0.69519723844856807</v>
      </c>
      <c r="Q9" s="240"/>
    </row>
    <row r="10" spans="2:17" ht="14.1" customHeight="1">
      <c r="B10" s="158">
        <v>7</v>
      </c>
      <c r="C10" s="189" t="s">
        <v>475</v>
      </c>
      <c r="D10" s="188" t="s">
        <v>234</v>
      </c>
      <c r="E10" s="244">
        <v>14.72</v>
      </c>
      <c r="F10" s="244">
        <v>14</v>
      </c>
      <c r="H10" s="174">
        <v>9</v>
      </c>
      <c r="I10" s="154" t="s">
        <v>455</v>
      </c>
      <c r="J10" s="154" t="s">
        <v>228</v>
      </c>
      <c r="K10" s="177">
        <v>26.5</v>
      </c>
      <c r="L10" s="243">
        <f t="shared" si="0"/>
        <v>176</v>
      </c>
      <c r="M10" s="243">
        <f t="shared" si="1"/>
        <v>4664</v>
      </c>
      <c r="O10" s="240">
        <f t="shared" si="2"/>
        <v>5.232318767578021E-2</v>
      </c>
      <c r="P10" s="240">
        <f t="shared" si="3"/>
        <v>0.74752042612434833</v>
      </c>
      <c r="Q10" s="240"/>
    </row>
    <row r="11" spans="2:17" ht="14.1" customHeight="1">
      <c r="B11" s="158">
        <v>8</v>
      </c>
      <c r="C11" s="169" t="s">
        <v>476</v>
      </c>
      <c r="D11" s="159" t="s">
        <v>234</v>
      </c>
      <c r="E11" s="177">
        <v>43.99</v>
      </c>
      <c r="F11" s="177">
        <v>6</v>
      </c>
      <c r="H11" s="174">
        <v>24</v>
      </c>
      <c r="I11" s="154" t="s">
        <v>478</v>
      </c>
      <c r="J11" s="154" t="s">
        <v>228</v>
      </c>
      <c r="K11" s="177">
        <v>4300</v>
      </c>
      <c r="L11" s="243">
        <f t="shared" si="0"/>
        <v>1</v>
      </c>
      <c r="M11" s="243">
        <f t="shared" si="1"/>
        <v>4300</v>
      </c>
      <c r="O11" s="240">
        <f t="shared" si="2"/>
        <v>4.8239645584445733E-2</v>
      </c>
      <c r="P11" s="240">
        <f t="shared" si="3"/>
        <v>0.79576007170879404</v>
      </c>
      <c r="Q11" s="240"/>
    </row>
    <row r="12" spans="2:17" ht="14.1" customHeight="1">
      <c r="B12" s="158">
        <v>9</v>
      </c>
      <c r="C12" s="169" t="s">
        <v>451</v>
      </c>
      <c r="D12" s="159" t="s">
        <v>228</v>
      </c>
      <c r="E12" s="177">
        <v>21.5</v>
      </c>
      <c r="F12" s="177">
        <v>433</v>
      </c>
      <c r="H12" s="174">
        <v>25</v>
      </c>
      <c r="I12" s="154" t="s">
        <v>480</v>
      </c>
      <c r="J12" s="154" t="s">
        <v>228</v>
      </c>
      <c r="K12" s="177">
        <v>33.200000000000003</v>
      </c>
      <c r="L12" s="243">
        <f t="shared" si="0"/>
        <v>99</v>
      </c>
      <c r="M12" s="243">
        <f t="shared" si="1"/>
        <v>3286.8</v>
      </c>
      <c r="O12" s="240">
        <f t="shared" si="2"/>
        <v>3.6873038862082846E-2</v>
      </c>
      <c r="P12" s="240">
        <f t="shared" si="3"/>
        <v>0.83263311057087686</v>
      </c>
      <c r="Q12" s="240"/>
    </row>
    <row r="13" spans="2:17" ht="14.1" customHeight="1">
      <c r="B13" s="158">
        <v>10</v>
      </c>
      <c r="C13" s="169" t="s">
        <v>452</v>
      </c>
      <c r="D13" s="159" t="s">
        <v>228</v>
      </c>
      <c r="E13" s="177">
        <v>33.200000000000003</v>
      </c>
      <c r="F13" s="177">
        <v>10</v>
      </c>
      <c r="H13" s="174">
        <v>29</v>
      </c>
      <c r="I13" s="154" t="s">
        <v>484</v>
      </c>
      <c r="J13" s="154" t="s">
        <v>228</v>
      </c>
      <c r="K13" s="177">
        <v>48</v>
      </c>
      <c r="L13" s="243">
        <f t="shared" si="0"/>
        <v>46</v>
      </c>
      <c r="M13" s="243">
        <f t="shared" si="1"/>
        <v>2208</v>
      </c>
      <c r="O13" s="240">
        <f t="shared" si="2"/>
        <v>2.4770497081501437E-2</v>
      </c>
      <c r="P13" s="240">
        <f t="shared" si="3"/>
        <v>0.85740360765237833</v>
      </c>
      <c r="Q13" s="240"/>
    </row>
    <row r="14" spans="2:17" ht="14.1" customHeight="1">
      <c r="B14" s="158">
        <v>11</v>
      </c>
      <c r="C14" s="169" t="s">
        <v>453</v>
      </c>
      <c r="D14" s="159" t="s">
        <v>228</v>
      </c>
      <c r="E14" s="177">
        <v>22.5</v>
      </c>
      <c r="F14" s="177">
        <v>36</v>
      </c>
      <c r="H14" s="174">
        <v>18</v>
      </c>
      <c r="I14" s="154" t="s">
        <v>464</v>
      </c>
      <c r="J14" s="154" t="s">
        <v>228</v>
      </c>
      <c r="K14" s="177">
        <v>1920</v>
      </c>
      <c r="L14" s="243">
        <f t="shared" si="0"/>
        <v>1</v>
      </c>
      <c r="M14" s="243">
        <f t="shared" si="1"/>
        <v>1920</v>
      </c>
      <c r="O14" s="240">
        <f t="shared" si="2"/>
        <v>2.1539562679566467E-2</v>
      </c>
      <c r="P14" s="240">
        <f t="shared" si="3"/>
        <v>0.8789431703319448</v>
      </c>
      <c r="Q14" s="240"/>
    </row>
    <row r="15" spans="2:17" ht="14.1" customHeight="1">
      <c r="B15" s="158">
        <v>12</v>
      </c>
      <c r="C15" s="169" t="s">
        <v>454</v>
      </c>
      <c r="D15" s="159" t="s">
        <v>228</v>
      </c>
      <c r="E15" s="177">
        <v>17.2</v>
      </c>
      <c r="F15" s="177">
        <v>7</v>
      </c>
      <c r="H15" s="174">
        <v>32</v>
      </c>
      <c r="I15" s="154" t="s">
        <v>488</v>
      </c>
      <c r="J15" s="154" t="s">
        <v>228</v>
      </c>
      <c r="K15" s="177">
        <v>1450</v>
      </c>
      <c r="L15" s="243">
        <f t="shared" si="0"/>
        <v>1</v>
      </c>
      <c r="M15" s="243">
        <f t="shared" si="1"/>
        <v>1450</v>
      </c>
      <c r="O15" s="240">
        <f t="shared" si="2"/>
        <v>1.6266857231964259E-2</v>
      </c>
      <c r="P15" s="240">
        <f t="shared" si="3"/>
        <v>0.89521002756390911</v>
      </c>
      <c r="Q15" s="240"/>
    </row>
    <row r="16" spans="2:17" ht="14.1" customHeight="1">
      <c r="B16" s="158">
        <v>13</v>
      </c>
      <c r="C16" s="169" t="s">
        <v>455</v>
      </c>
      <c r="D16" s="159" t="s">
        <v>228</v>
      </c>
      <c r="E16" s="177">
        <v>26.5</v>
      </c>
      <c r="F16" s="177">
        <v>176</v>
      </c>
      <c r="H16" s="174">
        <v>2</v>
      </c>
      <c r="I16" s="154" t="s">
        <v>474</v>
      </c>
      <c r="J16" s="154" t="s">
        <v>234</v>
      </c>
      <c r="K16" s="177">
        <v>21.5</v>
      </c>
      <c r="L16" s="243">
        <f t="shared" si="0"/>
        <v>60</v>
      </c>
      <c r="M16" s="243">
        <f t="shared" si="1"/>
        <v>1290</v>
      </c>
      <c r="O16" s="240">
        <f t="shared" si="2"/>
        <v>1.4471893675333721E-2</v>
      </c>
      <c r="P16" s="240">
        <f t="shared" si="3"/>
        <v>0.90968192123924285</v>
      </c>
      <c r="Q16" s="240"/>
    </row>
    <row r="17" spans="2:17" ht="14.1" customHeight="1">
      <c r="B17" s="158"/>
      <c r="C17" s="169" t="s">
        <v>456</v>
      </c>
      <c r="D17" s="159" t="s">
        <v>228</v>
      </c>
      <c r="E17" s="177">
        <v>43</v>
      </c>
      <c r="F17" s="177">
        <v>7</v>
      </c>
      <c r="H17" s="174">
        <v>15</v>
      </c>
      <c r="I17" s="154" t="s">
        <v>461</v>
      </c>
      <c r="J17" s="154" t="s">
        <v>228</v>
      </c>
      <c r="K17" s="177">
        <v>6.18</v>
      </c>
      <c r="L17" s="243">
        <f t="shared" si="0"/>
        <v>176</v>
      </c>
      <c r="M17" s="243">
        <f t="shared" si="1"/>
        <v>1087.6799999999998</v>
      </c>
      <c r="O17" s="240">
        <f t="shared" si="2"/>
        <v>1.2202162257974401E-2</v>
      </c>
      <c r="P17" s="240">
        <f t="shared" si="3"/>
        <v>0.92188408349721729</v>
      </c>
      <c r="Q17" s="240"/>
    </row>
    <row r="18" spans="2:17" ht="14.1" customHeight="1">
      <c r="B18" s="158">
        <f>B16+1</f>
        <v>14</v>
      </c>
      <c r="C18" s="169" t="s">
        <v>457</v>
      </c>
      <c r="D18" s="159" t="s">
        <v>228</v>
      </c>
      <c r="E18" s="177">
        <v>4.3</v>
      </c>
      <c r="F18" s="177">
        <v>67</v>
      </c>
      <c r="H18" s="174">
        <v>17</v>
      </c>
      <c r="I18" s="154" t="s">
        <v>463</v>
      </c>
      <c r="J18" s="154" t="s">
        <v>228</v>
      </c>
      <c r="K18" s="177">
        <v>268.66000000000003</v>
      </c>
      <c r="L18" s="243">
        <f t="shared" si="0"/>
        <v>4</v>
      </c>
      <c r="M18" s="243">
        <f t="shared" si="1"/>
        <v>1074.6400000000001</v>
      </c>
      <c r="O18" s="240">
        <f t="shared" si="2"/>
        <v>1.2055872728109016E-2</v>
      </c>
      <c r="P18" s="240">
        <f t="shared" si="3"/>
        <v>0.93393995622532633</v>
      </c>
      <c r="Q18" s="240"/>
    </row>
    <row r="19" spans="2:17" ht="14.1" customHeight="1">
      <c r="B19" s="158">
        <f>B18+1</f>
        <v>15</v>
      </c>
      <c r="C19" s="169" t="s">
        <v>458</v>
      </c>
      <c r="D19" s="159" t="s">
        <v>228</v>
      </c>
      <c r="E19" s="177">
        <v>6.7</v>
      </c>
      <c r="F19" s="177">
        <v>6</v>
      </c>
      <c r="H19" s="174">
        <v>33</v>
      </c>
      <c r="I19" s="154" t="s">
        <v>489</v>
      </c>
      <c r="J19" s="154" t="s">
        <v>228</v>
      </c>
      <c r="K19" s="177">
        <v>872</v>
      </c>
      <c r="L19" s="243">
        <f t="shared" si="0"/>
        <v>1</v>
      </c>
      <c r="M19" s="243">
        <f t="shared" si="1"/>
        <v>872</v>
      </c>
      <c r="O19" s="240">
        <f t="shared" si="2"/>
        <v>9.7825513836364373E-3</v>
      </c>
      <c r="P19" s="240">
        <f t="shared" si="3"/>
        <v>0.94372250760896281</v>
      </c>
      <c r="Q19" s="240"/>
    </row>
    <row r="20" spans="2:17" ht="14.1" customHeight="1">
      <c r="B20" s="158">
        <f t="shared" ref="B20:B22" si="4">B19+1</f>
        <v>16</v>
      </c>
      <c r="C20" s="169" t="s">
        <v>459</v>
      </c>
      <c r="D20" s="159" t="s">
        <v>228</v>
      </c>
      <c r="E20" s="177">
        <v>6.7</v>
      </c>
      <c r="F20" s="177">
        <v>10</v>
      </c>
      <c r="H20" s="174">
        <v>7</v>
      </c>
      <c r="I20" s="154" t="s">
        <v>453</v>
      </c>
      <c r="J20" s="154" t="s">
        <v>228</v>
      </c>
      <c r="K20" s="177">
        <v>22.5</v>
      </c>
      <c r="L20" s="243">
        <f t="shared" si="0"/>
        <v>36</v>
      </c>
      <c r="M20" s="243">
        <f t="shared" si="1"/>
        <v>810</v>
      </c>
      <c r="O20" s="240">
        <f t="shared" si="2"/>
        <v>9.0870030054421031E-3</v>
      </c>
      <c r="P20" s="240">
        <f t="shared" si="3"/>
        <v>0.95280951061440489</v>
      </c>
      <c r="Q20" s="240"/>
    </row>
    <row r="21" spans="2:17" ht="14.1" customHeight="1">
      <c r="B21" s="158">
        <f t="shared" si="4"/>
        <v>17</v>
      </c>
      <c r="C21" s="169" t="s">
        <v>460</v>
      </c>
      <c r="D21" s="159" t="s">
        <v>228</v>
      </c>
      <c r="E21" s="177">
        <v>7.18</v>
      </c>
      <c r="F21" s="177">
        <v>4</v>
      </c>
      <c r="H21" s="174">
        <v>31</v>
      </c>
      <c r="I21" s="154" t="s">
        <v>486</v>
      </c>
      <c r="J21" s="154" t="s">
        <v>228</v>
      </c>
      <c r="K21" s="177">
        <v>29.5</v>
      </c>
      <c r="L21" s="243">
        <f t="shared" si="0"/>
        <v>24</v>
      </c>
      <c r="M21" s="243">
        <f t="shared" si="1"/>
        <v>708</v>
      </c>
      <c r="O21" s="240">
        <f t="shared" si="2"/>
        <v>7.9427137380901347E-3</v>
      </c>
      <c r="P21" s="240">
        <f t="shared" si="3"/>
        <v>0.96075222435249508</v>
      </c>
      <c r="Q21" s="240"/>
    </row>
    <row r="22" spans="2:17" ht="14.1" customHeight="1">
      <c r="B22" s="158">
        <f t="shared" si="4"/>
        <v>18</v>
      </c>
      <c r="C22" s="169" t="s">
        <v>461</v>
      </c>
      <c r="D22" s="159" t="s">
        <v>228</v>
      </c>
      <c r="E22" s="177">
        <v>6.18</v>
      </c>
      <c r="F22" s="177">
        <v>176</v>
      </c>
      <c r="H22" s="174">
        <v>3</v>
      </c>
      <c r="I22" s="154" t="s">
        <v>475</v>
      </c>
      <c r="J22" s="154" t="s">
        <v>234</v>
      </c>
      <c r="K22" s="244">
        <v>14.72</v>
      </c>
      <c r="L22" s="243">
        <f t="shared" si="0"/>
        <v>48</v>
      </c>
      <c r="M22" s="243">
        <f t="shared" si="1"/>
        <v>706.56000000000006</v>
      </c>
      <c r="O22" s="240">
        <f t="shared" si="2"/>
        <v>7.9265590660804602E-3</v>
      </c>
      <c r="P22" s="240">
        <f t="shared" si="3"/>
        <v>0.9686787834185755</v>
      </c>
      <c r="Q22" s="240"/>
    </row>
    <row r="23" spans="2:17" ht="14.1" customHeight="1">
      <c r="B23" s="158"/>
      <c r="C23" s="169" t="s">
        <v>462</v>
      </c>
      <c r="D23" s="159" t="s">
        <v>228</v>
      </c>
      <c r="E23" s="177">
        <v>108.96</v>
      </c>
      <c r="F23" s="177">
        <v>3</v>
      </c>
      <c r="H23" s="174">
        <v>22</v>
      </c>
      <c r="I23" s="154" t="s">
        <v>472</v>
      </c>
      <c r="J23" s="154" t="s">
        <v>228</v>
      </c>
      <c r="K23" s="177">
        <v>63</v>
      </c>
      <c r="L23" s="243">
        <f t="shared" si="0"/>
        <v>9</v>
      </c>
      <c r="M23" s="243">
        <f t="shared" si="1"/>
        <v>567</v>
      </c>
      <c r="O23" s="240">
        <f t="shared" si="2"/>
        <v>6.3609021038094722E-3</v>
      </c>
      <c r="P23" s="240">
        <f t="shared" si="3"/>
        <v>0.97503968552238496</v>
      </c>
      <c r="Q23" s="240"/>
    </row>
    <row r="24" spans="2:17" ht="14.1" customHeight="1">
      <c r="B24" s="158">
        <f>B22+1</f>
        <v>19</v>
      </c>
      <c r="C24" s="169" t="s">
        <v>463</v>
      </c>
      <c r="D24" s="159" t="s">
        <v>228</v>
      </c>
      <c r="E24" s="177">
        <v>268.66000000000003</v>
      </c>
      <c r="F24" s="177">
        <v>4</v>
      </c>
      <c r="H24" s="174">
        <v>6</v>
      </c>
      <c r="I24" s="154" t="s">
        <v>452</v>
      </c>
      <c r="J24" s="154" t="s">
        <v>228</v>
      </c>
      <c r="K24" s="177">
        <v>33.200000000000003</v>
      </c>
      <c r="L24" s="243">
        <f t="shared" si="0"/>
        <v>10</v>
      </c>
      <c r="M24" s="243">
        <f t="shared" si="1"/>
        <v>332</v>
      </c>
      <c r="O24" s="240">
        <f t="shared" si="2"/>
        <v>3.7245493800083683E-3</v>
      </c>
      <c r="P24" s="240">
        <f t="shared" si="3"/>
        <v>0.97876423490239328</v>
      </c>
      <c r="Q24" s="240"/>
    </row>
    <row r="25" spans="2:17" ht="14.1" customHeight="1">
      <c r="B25" s="158">
        <f>B24+1</f>
        <v>20</v>
      </c>
      <c r="C25" s="168" t="s">
        <v>464</v>
      </c>
      <c r="D25" s="159" t="s">
        <v>228</v>
      </c>
      <c r="E25" s="177">
        <v>1920</v>
      </c>
      <c r="F25" s="177">
        <v>1</v>
      </c>
      <c r="H25" s="174">
        <v>16</v>
      </c>
      <c r="I25" s="154" t="s">
        <v>462</v>
      </c>
      <c r="J25" s="154" t="s">
        <v>228</v>
      </c>
      <c r="K25" s="177">
        <v>108.96</v>
      </c>
      <c r="L25" s="243">
        <f t="shared" si="0"/>
        <v>3</v>
      </c>
      <c r="M25" s="243">
        <f t="shared" si="1"/>
        <v>326.88</v>
      </c>
      <c r="O25" s="240">
        <f t="shared" si="2"/>
        <v>3.667110546196191E-3</v>
      </c>
      <c r="P25" s="240">
        <f t="shared" si="3"/>
        <v>0.98243134544858945</v>
      </c>
      <c r="Q25" s="240"/>
    </row>
    <row r="26" spans="2:17" ht="14.1" customHeight="1">
      <c r="B26" s="158">
        <f t="shared" ref="B26:B35" si="5">B25+1</f>
        <v>21</v>
      </c>
      <c r="C26" s="169" t="s">
        <v>469</v>
      </c>
      <c r="D26" s="159" t="s">
        <v>228</v>
      </c>
      <c r="E26" s="177">
        <v>5.86</v>
      </c>
      <c r="F26" s="177">
        <v>36</v>
      </c>
      <c r="H26" s="174">
        <v>10</v>
      </c>
      <c r="I26" s="154" t="s">
        <v>456</v>
      </c>
      <c r="J26" s="154" t="s">
        <v>228</v>
      </c>
      <c r="K26" s="177">
        <v>43</v>
      </c>
      <c r="L26" s="243">
        <f t="shared" si="0"/>
        <v>7</v>
      </c>
      <c r="M26" s="243">
        <f t="shared" si="1"/>
        <v>301</v>
      </c>
      <c r="O26" s="240">
        <f t="shared" si="2"/>
        <v>3.3767751909112012E-3</v>
      </c>
      <c r="P26" s="240">
        <f t="shared" si="3"/>
        <v>0.98580812063950063</v>
      </c>
      <c r="Q26" s="240"/>
    </row>
    <row r="27" spans="2:17">
      <c r="B27" s="158">
        <f t="shared" si="5"/>
        <v>22</v>
      </c>
      <c r="C27" s="169" t="s">
        <v>470</v>
      </c>
      <c r="D27" s="159" t="s">
        <v>228</v>
      </c>
      <c r="E27" s="177">
        <v>5.86</v>
      </c>
      <c r="F27" s="177">
        <v>27</v>
      </c>
      <c r="H27" s="174">
        <v>11</v>
      </c>
      <c r="I27" s="154" t="s">
        <v>457</v>
      </c>
      <c r="J27" s="154" t="s">
        <v>228</v>
      </c>
      <c r="K27" s="177">
        <v>4.3</v>
      </c>
      <c r="L27" s="243">
        <f t="shared" si="0"/>
        <v>67</v>
      </c>
      <c r="M27" s="243">
        <f t="shared" si="1"/>
        <v>288.09999999999997</v>
      </c>
      <c r="O27" s="240">
        <f t="shared" si="2"/>
        <v>3.2320562541578637E-3</v>
      </c>
      <c r="P27" s="240">
        <f t="shared" si="3"/>
        <v>0.98904017689365853</v>
      </c>
      <c r="Q27" s="240"/>
    </row>
    <row r="28" spans="2:17">
      <c r="B28" s="158">
        <f t="shared" si="5"/>
        <v>23</v>
      </c>
      <c r="C28" s="169" t="s">
        <v>471</v>
      </c>
      <c r="D28" s="159" t="s">
        <v>228</v>
      </c>
      <c r="E28" s="177">
        <v>52</v>
      </c>
      <c r="F28" s="177">
        <v>90</v>
      </c>
      <c r="H28" s="174">
        <v>4</v>
      </c>
      <c r="I28" s="154" t="s">
        <v>476</v>
      </c>
      <c r="J28" s="154" t="s">
        <v>234</v>
      </c>
      <c r="K28" s="177">
        <v>43.99</v>
      </c>
      <c r="L28" s="243">
        <f t="shared" si="0"/>
        <v>6</v>
      </c>
      <c r="M28" s="243">
        <f t="shared" si="1"/>
        <v>263.94</v>
      </c>
      <c r="O28" s="240">
        <f t="shared" si="2"/>
        <v>2.9610167571066529E-3</v>
      </c>
      <c r="P28" s="240">
        <f t="shared" si="3"/>
        <v>0.99200119365076522</v>
      </c>
      <c r="Q28" s="240"/>
    </row>
    <row r="29" spans="2:17" ht="14.1" customHeight="1">
      <c r="B29" s="158">
        <f t="shared" si="5"/>
        <v>24</v>
      </c>
      <c r="C29" s="169" t="s">
        <v>472</v>
      </c>
      <c r="D29" s="159" t="s">
        <v>228</v>
      </c>
      <c r="E29" s="177">
        <v>63</v>
      </c>
      <c r="F29" s="177">
        <v>9</v>
      </c>
      <c r="H29" s="174">
        <v>19</v>
      </c>
      <c r="I29" s="154" t="s">
        <v>469</v>
      </c>
      <c r="J29" s="154" t="s">
        <v>228</v>
      </c>
      <c r="K29" s="177">
        <v>5.86</v>
      </c>
      <c r="L29" s="243">
        <f t="shared" si="0"/>
        <v>36</v>
      </c>
      <c r="M29" s="243">
        <f t="shared" si="1"/>
        <v>210.96</v>
      </c>
      <c r="O29" s="240">
        <f t="shared" si="2"/>
        <v>2.3666594494173659E-3</v>
      </c>
      <c r="P29" s="240">
        <f t="shared" si="3"/>
        <v>0.99436785310018261</v>
      </c>
      <c r="Q29" s="240"/>
    </row>
    <row r="30" spans="2:17" ht="14.1" customHeight="1">
      <c r="B30" s="158">
        <f t="shared" si="5"/>
        <v>25</v>
      </c>
      <c r="C30" s="169" t="s">
        <v>477</v>
      </c>
      <c r="D30" s="159" t="s">
        <v>228</v>
      </c>
      <c r="E30" s="177">
        <v>27700</v>
      </c>
      <c r="F30" s="177">
        <v>1</v>
      </c>
      <c r="H30" s="174">
        <v>20</v>
      </c>
      <c r="I30" s="154" t="s">
        <v>470</v>
      </c>
      <c r="J30" s="154" t="s">
        <v>228</v>
      </c>
      <c r="K30" s="177">
        <v>5.86</v>
      </c>
      <c r="L30" s="243">
        <f t="shared" si="0"/>
        <v>27</v>
      </c>
      <c r="M30" s="243">
        <f t="shared" si="1"/>
        <v>158.22</v>
      </c>
      <c r="O30" s="240">
        <f t="shared" si="2"/>
        <v>1.7749945870630241E-3</v>
      </c>
      <c r="P30" s="240">
        <f t="shared" si="3"/>
        <v>0.99614284768724559</v>
      </c>
      <c r="Q30" s="240"/>
    </row>
    <row r="31" spans="2:17" ht="14.1" customHeight="1">
      <c r="B31" s="158">
        <f t="shared" si="5"/>
        <v>26</v>
      </c>
      <c r="C31" s="169" t="s">
        <v>478</v>
      </c>
      <c r="D31" s="159" t="s">
        <v>228</v>
      </c>
      <c r="E31" s="177">
        <v>4300</v>
      </c>
      <c r="F31" s="177">
        <v>1</v>
      </c>
      <c r="H31" s="174">
        <v>8</v>
      </c>
      <c r="I31" s="154" t="s">
        <v>454</v>
      </c>
      <c r="J31" s="154" t="s">
        <v>228</v>
      </c>
      <c r="K31" s="177">
        <v>17.2</v>
      </c>
      <c r="L31" s="243">
        <f t="shared" si="0"/>
        <v>7</v>
      </c>
      <c r="M31" s="243">
        <f t="shared" si="1"/>
        <v>120.39999999999999</v>
      </c>
      <c r="O31" s="240">
        <f t="shared" si="2"/>
        <v>1.3507100763644805E-3</v>
      </c>
      <c r="P31" s="240">
        <f t="shared" si="3"/>
        <v>0.99749355776361004</v>
      </c>
      <c r="Q31" s="240"/>
    </row>
    <row r="32" spans="2:17" ht="14.1" customHeight="1">
      <c r="B32" s="158">
        <f t="shared" si="5"/>
        <v>27</v>
      </c>
      <c r="C32" s="185" t="s">
        <v>480</v>
      </c>
      <c r="D32" s="159" t="s">
        <v>228</v>
      </c>
      <c r="E32" s="177">
        <v>33.200000000000003</v>
      </c>
      <c r="F32" s="177">
        <v>99</v>
      </c>
      <c r="H32" s="174">
        <v>30</v>
      </c>
      <c r="I32" s="154" t="s">
        <v>485</v>
      </c>
      <c r="J32" s="154" t="s">
        <v>228</v>
      </c>
      <c r="K32" s="177">
        <v>18</v>
      </c>
      <c r="L32" s="243">
        <f t="shared" si="0"/>
        <v>4</v>
      </c>
      <c r="M32" s="243">
        <f t="shared" si="1"/>
        <v>72</v>
      </c>
      <c r="O32" s="240">
        <f t="shared" si="2"/>
        <v>8.0773360048374252E-4</v>
      </c>
      <c r="P32" s="240">
        <f t="shared" si="3"/>
        <v>0.99830129136409373</v>
      </c>
      <c r="Q32" s="240"/>
    </row>
    <row r="33" spans="2:17" ht="14.1" customHeight="1">
      <c r="B33" s="245">
        <f t="shared" si="5"/>
        <v>28</v>
      </c>
      <c r="C33" s="185" t="s">
        <v>481</v>
      </c>
      <c r="D33" s="159" t="s">
        <v>228</v>
      </c>
      <c r="E33" s="177">
        <v>35.6</v>
      </c>
      <c r="F33" s="177">
        <v>143</v>
      </c>
      <c r="H33" s="174">
        <v>13</v>
      </c>
      <c r="I33" s="154" t="s">
        <v>459</v>
      </c>
      <c r="J33" s="154" t="s">
        <v>228</v>
      </c>
      <c r="K33" s="177">
        <v>6.7</v>
      </c>
      <c r="L33" s="243">
        <f t="shared" si="0"/>
        <v>10</v>
      </c>
      <c r="M33" s="243">
        <f t="shared" si="1"/>
        <v>67</v>
      </c>
      <c r="O33" s="240">
        <f t="shared" si="2"/>
        <v>7.5164098933903814E-4</v>
      </c>
      <c r="P33" s="240">
        <f t="shared" si="3"/>
        <v>0.99905293235343273</v>
      </c>
      <c r="Q33" s="240"/>
    </row>
    <row r="34" spans="2:17">
      <c r="B34" s="245">
        <f t="shared" si="5"/>
        <v>29</v>
      </c>
      <c r="C34" s="185" t="s">
        <v>482</v>
      </c>
      <c r="D34" s="159" t="s">
        <v>228</v>
      </c>
      <c r="E34" s="177">
        <v>45.2</v>
      </c>
      <c r="F34" s="177">
        <v>117</v>
      </c>
      <c r="H34" s="174">
        <v>12</v>
      </c>
      <c r="I34" s="154" t="s">
        <v>458</v>
      </c>
      <c r="J34" s="154" t="s">
        <v>228</v>
      </c>
      <c r="K34" s="177">
        <v>6.7</v>
      </c>
      <c r="L34" s="243">
        <f t="shared" si="0"/>
        <v>6</v>
      </c>
      <c r="M34" s="243">
        <f t="shared" si="1"/>
        <v>40.200000000000003</v>
      </c>
      <c r="O34" s="240">
        <f t="shared" si="2"/>
        <v>4.5098459360342296E-4</v>
      </c>
      <c r="P34" s="240">
        <f t="shared" si="3"/>
        <v>0.99950391694703611</v>
      </c>
      <c r="Q34" s="240"/>
    </row>
    <row r="35" spans="2:17" ht="14.1" customHeight="1">
      <c r="B35" s="158">
        <f t="shared" si="5"/>
        <v>30</v>
      </c>
      <c r="C35" s="185" t="s">
        <v>483</v>
      </c>
      <c r="D35" s="159" t="s">
        <v>228</v>
      </c>
      <c r="E35" s="177">
        <v>275</v>
      </c>
      <c r="F35" s="177">
        <v>36</v>
      </c>
      <c r="H35" s="174">
        <v>14</v>
      </c>
      <c r="I35" s="154" t="s">
        <v>460</v>
      </c>
      <c r="J35" s="154" t="s">
        <v>228</v>
      </c>
      <c r="K35" s="177">
        <v>7.18</v>
      </c>
      <c r="L35" s="243">
        <f t="shared" si="0"/>
        <v>4</v>
      </c>
      <c r="M35" s="243">
        <f t="shared" si="1"/>
        <v>28.72</v>
      </c>
      <c r="O35" s="240">
        <f t="shared" si="2"/>
        <v>3.2219595841518175E-4</v>
      </c>
      <c r="P35" s="240">
        <f t="shared" si="3"/>
        <v>0.99982611290545131</v>
      </c>
      <c r="Q35" s="240"/>
    </row>
    <row r="36" spans="2:17" ht="14.1" customHeight="1">
      <c r="B36" s="158"/>
      <c r="C36" s="185" t="s">
        <v>484</v>
      </c>
      <c r="D36" s="159" t="s">
        <v>228</v>
      </c>
      <c r="E36" s="177">
        <v>48</v>
      </c>
      <c r="F36" s="177">
        <v>46</v>
      </c>
      <c r="H36" s="174">
        <v>1</v>
      </c>
      <c r="I36" s="154" t="s">
        <v>473</v>
      </c>
      <c r="J36" s="154" t="s">
        <v>234</v>
      </c>
      <c r="K36" s="177">
        <v>7.75</v>
      </c>
      <c r="L36" s="243">
        <f t="shared" si="0"/>
        <v>2</v>
      </c>
      <c r="M36" s="243">
        <f t="shared" si="1"/>
        <v>15.5</v>
      </c>
      <c r="O36" s="240">
        <f t="shared" si="2"/>
        <v>1.7388709454858346E-4</v>
      </c>
      <c r="P36" s="240">
        <f t="shared" si="3"/>
        <v>0.99999999999999989</v>
      </c>
      <c r="Q36" s="240"/>
    </row>
    <row r="37" spans="2:17" ht="14.1" customHeight="1">
      <c r="B37" s="158">
        <f>B35+1</f>
        <v>31</v>
      </c>
      <c r="C37" s="185" t="s">
        <v>485</v>
      </c>
      <c r="D37" s="159" t="s">
        <v>228</v>
      </c>
      <c r="E37" s="177">
        <v>18</v>
      </c>
      <c r="F37" s="177">
        <v>4</v>
      </c>
      <c r="I37"/>
      <c r="J37"/>
      <c r="K37"/>
      <c r="M37" s="246">
        <f>SUM(M4:M36)</f>
        <v>89138.300000000017</v>
      </c>
      <c r="P37" s="240"/>
      <c r="Q37" s="240"/>
    </row>
    <row r="38" spans="2:17" ht="14.1" customHeight="1">
      <c r="B38" s="158">
        <f>B37+1</f>
        <v>32</v>
      </c>
      <c r="C38" s="185" t="s">
        <v>486</v>
      </c>
      <c r="D38" s="159" t="s">
        <v>228</v>
      </c>
      <c r="E38" s="177">
        <v>29.5</v>
      </c>
      <c r="F38" s="177">
        <v>24</v>
      </c>
      <c r="I38"/>
      <c r="J38"/>
      <c r="K38"/>
      <c r="P38" s="240"/>
      <c r="Q38" s="240"/>
    </row>
    <row r="39" spans="2:17" ht="14.1" customHeight="1">
      <c r="B39" s="158"/>
      <c r="C39" s="185" t="s">
        <v>488</v>
      </c>
      <c r="D39" s="159" t="s">
        <v>228</v>
      </c>
      <c r="E39" s="177">
        <v>1450</v>
      </c>
      <c r="F39" s="177">
        <v>1</v>
      </c>
      <c r="I39"/>
      <c r="J39"/>
      <c r="K39"/>
      <c r="P39" s="240"/>
      <c r="Q39" s="240"/>
    </row>
    <row r="40" spans="2:17" ht="14.1" customHeight="1">
      <c r="B40" s="158"/>
      <c r="C40" s="185" t="s">
        <v>489</v>
      </c>
      <c r="D40" s="159" t="s">
        <v>228</v>
      </c>
      <c r="E40" s="177">
        <v>872</v>
      </c>
      <c r="F40" s="177">
        <v>1</v>
      </c>
      <c r="I40"/>
      <c r="J40"/>
      <c r="K40"/>
      <c r="P40" s="240"/>
      <c r="Q40" s="240"/>
    </row>
    <row r="41" spans="2:17" ht="14.1" customHeight="1">
      <c r="B41" s="171"/>
      <c r="C41" s="165"/>
      <c r="D41" s="232" t="s">
        <v>327</v>
      </c>
      <c r="E41" s="234"/>
      <c r="F41" s="233"/>
      <c r="K41" s="234"/>
      <c r="P41" s="240"/>
      <c r="Q41" s="240"/>
    </row>
    <row r="42" spans="2:17" ht="14.1" customHeight="1">
      <c r="P42" s="240"/>
      <c r="Q42" s="240"/>
    </row>
    <row r="43" spans="2:17">
      <c r="P43" s="240"/>
      <c r="Q43" s="240"/>
    </row>
    <row r="44" spans="2:17">
      <c r="C44" s="186"/>
      <c r="P44" s="240"/>
      <c r="Q44" s="240"/>
    </row>
    <row r="45" spans="2:17">
      <c r="C45" s="186"/>
      <c r="P45" s="240"/>
      <c r="Q45" s="240"/>
    </row>
    <row r="46" spans="2:17">
      <c r="C46" s="186"/>
      <c r="P46" s="240"/>
      <c r="Q46" s="240"/>
    </row>
    <row r="47" spans="2:17">
      <c r="C47" s="186"/>
      <c r="P47" s="240"/>
      <c r="Q47" s="240"/>
    </row>
    <row r="48" spans="2:17">
      <c r="C48" s="186" t="s">
        <v>490</v>
      </c>
      <c r="P48" s="240"/>
      <c r="Q48" s="240"/>
    </row>
    <row r="49" spans="3:17">
      <c r="C49" s="186" t="s">
        <v>491</v>
      </c>
      <c r="P49" s="240"/>
      <c r="Q49" s="240"/>
    </row>
    <row r="50" spans="3:17">
      <c r="C50" s="186" t="s">
        <v>492</v>
      </c>
      <c r="P50" s="240"/>
      <c r="Q50" s="240"/>
    </row>
  </sheetData>
  <printOptions horizontalCentered="1" verticalCentered="1"/>
  <pageMargins left="0.78740157480314965" right="0.59055118110236227" top="0.78740157480314965" bottom="0.78740157480314965" header="0" footer="0"/>
  <pageSetup paperSize="9" scale="8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B1:U133"/>
  <sheetViews>
    <sheetView topLeftCell="M69" workbookViewId="0">
      <selection activeCell="L113" sqref="L113"/>
    </sheetView>
  </sheetViews>
  <sheetFormatPr baseColWidth="10" defaultColWidth="11.42578125" defaultRowHeight="12.75"/>
  <cols>
    <col min="1" max="1" width="1.7109375" style="154" customWidth="1"/>
    <col min="2" max="2" width="5.7109375" style="174" customWidth="1"/>
    <col min="3" max="3" width="8.7109375" style="174" customWidth="1"/>
    <col min="4" max="4" width="40.7109375" style="154" customWidth="1"/>
    <col min="5" max="5" width="7.7109375" style="154" customWidth="1"/>
    <col min="6" max="8" width="10.7109375" style="154" customWidth="1"/>
    <col min="9" max="10" width="11.42578125" style="154"/>
    <col min="11" max="11" width="55.28515625" style="154" bestFit="1" customWidth="1"/>
    <col min="12" max="16" width="11.42578125" style="154"/>
    <col min="17" max="17" width="55.28515625" style="154" bestFit="1" customWidth="1"/>
    <col min="18" max="246" width="11.42578125" style="154"/>
    <col min="247" max="247" width="5.7109375" style="154" customWidth="1"/>
    <col min="248" max="248" width="51" style="154" customWidth="1"/>
    <col min="249" max="249" width="8.85546875" style="154" customWidth="1"/>
    <col min="250" max="250" width="10.28515625" style="154" customWidth="1"/>
    <col min="251" max="251" width="11" style="154" customWidth="1"/>
    <col min="252" max="252" width="12" style="154" customWidth="1"/>
    <col min="253" max="502" width="11.42578125" style="154"/>
    <col min="503" max="503" width="5.7109375" style="154" customWidth="1"/>
    <col min="504" max="504" width="51" style="154" customWidth="1"/>
    <col min="505" max="505" width="8.85546875" style="154" customWidth="1"/>
    <col min="506" max="506" width="10.28515625" style="154" customWidth="1"/>
    <col min="507" max="507" width="11" style="154" customWidth="1"/>
    <col min="508" max="508" width="12" style="154" customWidth="1"/>
    <col min="509" max="758" width="11.42578125" style="154"/>
    <col min="759" max="759" width="5.7109375" style="154" customWidth="1"/>
    <col min="760" max="760" width="51" style="154" customWidth="1"/>
    <col min="761" max="761" width="8.85546875" style="154" customWidth="1"/>
    <col min="762" max="762" width="10.28515625" style="154" customWidth="1"/>
    <col min="763" max="763" width="11" style="154" customWidth="1"/>
    <col min="764" max="764" width="12" style="154" customWidth="1"/>
    <col min="765" max="1014" width="11.42578125" style="154"/>
    <col min="1015" max="1015" width="5.7109375" style="154" customWidth="1"/>
    <col min="1016" max="1016" width="51" style="154" customWidth="1"/>
    <col min="1017" max="1017" width="8.85546875" style="154" customWidth="1"/>
    <col min="1018" max="1018" width="10.28515625" style="154" customWidth="1"/>
    <col min="1019" max="1019" width="11" style="154" customWidth="1"/>
    <col min="1020" max="1020" width="12" style="154" customWidth="1"/>
    <col min="1021" max="1270" width="11.42578125" style="154"/>
    <col min="1271" max="1271" width="5.7109375" style="154" customWidth="1"/>
    <col min="1272" max="1272" width="51" style="154" customWidth="1"/>
    <col min="1273" max="1273" width="8.85546875" style="154" customWidth="1"/>
    <col min="1274" max="1274" width="10.28515625" style="154" customWidth="1"/>
    <col min="1275" max="1275" width="11" style="154" customWidth="1"/>
    <col min="1276" max="1276" width="12" style="154" customWidth="1"/>
    <col min="1277" max="1526" width="11.42578125" style="154"/>
    <col min="1527" max="1527" width="5.7109375" style="154" customWidth="1"/>
    <col min="1528" max="1528" width="51" style="154" customWidth="1"/>
    <col min="1529" max="1529" width="8.85546875" style="154" customWidth="1"/>
    <col min="1530" max="1530" width="10.28515625" style="154" customWidth="1"/>
    <col min="1531" max="1531" width="11" style="154" customWidth="1"/>
    <col min="1532" max="1532" width="12" style="154" customWidth="1"/>
    <col min="1533" max="1782" width="11.42578125" style="154"/>
    <col min="1783" max="1783" width="5.7109375" style="154" customWidth="1"/>
    <col min="1784" max="1784" width="51" style="154" customWidth="1"/>
    <col min="1785" max="1785" width="8.85546875" style="154" customWidth="1"/>
    <col min="1786" max="1786" width="10.28515625" style="154" customWidth="1"/>
    <col min="1787" max="1787" width="11" style="154" customWidth="1"/>
    <col min="1788" max="1788" width="12" style="154" customWidth="1"/>
    <col min="1789" max="2038" width="11.42578125" style="154"/>
    <col min="2039" max="2039" width="5.7109375" style="154" customWidth="1"/>
    <col min="2040" max="2040" width="51" style="154" customWidth="1"/>
    <col min="2041" max="2041" width="8.85546875" style="154" customWidth="1"/>
    <col min="2042" max="2042" width="10.28515625" style="154" customWidth="1"/>
    <col min="2043" max="2043" width="11" style="154" customWidth="1"/>
    <col min="2044" max="2044" width="12" style="154" customWidth="1"/>
    <col min="2045" max="2294" width="11.42578125" style="154"/>
    <col min="2295" max="2295" width="5.7109375" style="154" customWidth="1"/>
    <col min="2296" max="2296" width="51" style="154" customWidth="1"/>
    <col min="2297" max="2297" width="8.85546875" style="154" customWidth="1"/>
    <col min="2298" max="2298" width="10.28515625" style="154" customWidth="1"/>
    <col min="2299" max="2299" width="11" style="154" customWidth="1"/>
    <col min="2300" max="2300" width="12" style="154" customWidth="1"/>
    <col min="2301" max="2550" width="11.42578125" style="154"/>
    <col min="2551" max="2551" width="5.7109375" style="154" customWidth="1"/>
    <col min="2552" max="2552" width="51" style="154" customWidth="1"/>
    <col min="2553" max="2553" width="8.85546875" style="154" customWidth="1"/>
    <col min="2554" max="2554" width="10.28515625" style="154" customWidth="1"/>
    <col min="2555" max="2555" width="11" style="154" customWidth="1"/>
    <col min="2556" max="2556" width="12" style="154" customWidth="1"/>
    <col min="2557" max="2806" width="11.42578125" style="154"/>
    <col min="2807" max="2807" width="5.7109375" style="154" customWidth="1"/>
    <col min="2808" max="2808" width="51" style="154" customWidth="1"/>
    <col min="2809" max="2809" width="8.85546875" style="154" customWidth="1"/>
    <col min="2810" max="2810" width="10.28515625" style="154" customWidth="1"/>
    <col min="2811" max="2811" width="11" style="154" customWidth="1"/>
    <col min="2812" max="2812" width="12" style="154" customWidth="1"/>
    <col min="2813" max="3062" width="11.42578125" style="154"/>
    <col min="3063" max="3063" width="5.7109375" style="154" customWidth="1"/>
    <col min="3064" max="3064" width="51" style="154" customWidth="1"/>
    <col min="3065" max="3065" width="8.85546875" style="154" customWidth="1"/>
    <col min="3066" max="3066" width="10.28515625" style="154" customWidth="1"/>
    <col min="3067" max="3067" width="11" style="154" customWidth="1"/>
    <col min="3068" max="3068" width="12" style="154" customWidth="1"/>
    <col min="3069" max="3318" width="11.42578125" style="154"/>
    <col min="3319" max="3319" width="5.7109375" style="154" customWidth="1"/>
    <col min="3320" max="3320" width="51" style="154" customWidth="1"/>
    <col min="3321" max="3321" width="8.85546875" style="154" customWidth="1"/>
    <col min="3322" max="3322" width="10.28515625" style="154" customWidth="1"/>
    <col min="3323" max="3323" width="11" style="154" customWidth="1"/>
    <col min="3324" max="3324" width="12" style="154" customWidth="1"/>
    <col min="3325" max="3574" width="11.42578125" style="154"/>
    <col min="3575" max="3575" width="5.7109375" style="154" customWidth="1"/>
    <col min="3576" max="3576" width="51" style="154" customWidth="1"/>
    <col min="3577" max="3577" width="8.85546875" style="154" customWidth="1"/>
    <col min="3578" max="3578" width="10.28515625" style="154" customWidth="1"/>
    <col min="3579" max="3579" width="11" style="154" customWidth="1"/>
    <col min="3580" max="3580" width="12" style="154" customWidth="1"/>
    <col min="3581" max="3830" width="11.42578125" style="154"/>
    <col min="3831" max="3831" width="5.7109375" style="154" customWidth="1"/>
    <col min="3832" max="3832" width="51" style="154" customWidth="1"/>
    <col min="3833" max="3833" width="8.85546875" style="154" customWidth="1"/>
    <col min="3834" max="3834" width="10.28515625" style="154" customWidth="1"/>
    <col min="3835" max="3835" width="11" style="154" customWidth="1"/>
    <col min="3836" max="3836" width="12" style="154" customWidth="1"/>
    <col min="3837" max="4086" width="11.42578125" style="154"/>
    <col min="4087" max="4087" width="5.7109375" style="154" customWidth="1"/>
    <col min="4088" max="4088" width="51" style="154" customWidth="1"/>
    <col min="4089" max="4089" width="8.85546875" style="154" customWidth="1"/>
    <col min="4090" max="4090" width="10.28515625" style="154" customWidth="1"/>
    <col min="4091" max="4091" width="11" style="154" customWidth="1"/>
    <col min="4092" max="4092" width="12" style="154" customWidth="1"/>
    <col min="4093" max="4342" width="11.42578125" style="154"/>
    <col min="4343" max="4343" width="5.7109375" style="154" customWidth="1"/>
    <col min="4344" max="4344" width="51" style="154" customWidth="1"/>
    <col min="4345" max="4345" width="8.85546875" style="154" customWidth="1"/>
    <col min="4346" max="4346" width="10.28515625" style="154" customWidth="1"/>
    <col min="4347" max="4347" width="11" style="154" customWidth="1"/>
    <col min="4348" max="4348" width="12" style="154" customWidth="1"/>
    <col min="4349" max="4598" width="11.42578125" style="154"/>
    <col min="4599" max="4599" width="5.7109375" style="154" customWidth="1"/>
    <col min="4600" max="4600" width="51" style="154" customWidth="1"/>
    <col min="4601" max="4601" width="8.85546875" style="154" customWidth="1"/>
    <col min="4602" max="4602" width="10.28515625" style="154" customWidth="1"/>
    <col min="4603" max="4603" width="11" style="154" customWidth="1"/>
    <col min="4604" max="4604" width="12" style="154" customWidth="1"/>
    <col min="4605" max="4854" width="11.42578125" style="154"/>
    <col min="4855" max="4855" width="5.7109375" style="154" customWidth="1"/>
    <col min="4856" max="4856" width="51" style="154" customWidth="1"/>
    <col min="4857" max="4857" width="8.85546875" style="154" customWidth="1"/>
    <col min="4858" max="4858" width="10.28515625" style="154" customWidth="1"/>
    <col min="4859" max="4859" width="11" style="154" customWidth="1"/>
    <col min="4860" max="4860" width="12" style="154" customWidth="1"/>
    <col min="4861" max="5110" width="11.42578125" style="154"/>
    <col min="5111" max="5111" width="5.7109375" style="154" customWidth="1"/>
    <col min="5112" max="5112" width="51" style="154" customWidth="1"/>
    <col min="5113" max="5113" width="8.85546875" style="154" customWidth="1"/>
    <col min="5114" max="5114" width="10.28515625" style="154" customWidth="1"/>
    <col min="5115" max="5115" width="11" style="154" customWidth="1"/>
    <col min="5116" max="5116" width="12" style="154" customWidth="1"/>
    <col min="5117" max="5366" width="11.42578125" style="154"/>
    <col min="5367" max="5367" width="5.7109375" style="154" customWidth="1"/>
    <col min="5368" max="5368" width="51" style="154" customWidth="1"/>
    <col min="5369" max="5369" width="8.85546875" style="154" customWidth="1"/>
    <col min="5370" max="5370" width="10.28515625" style="154" customWidth="1"/>
    <col min="5371" max="5371" width="11" style="154" customWidth="1"/>
    <col min="5372" max="5372" width="12" style="154" customWidth="1"/>
    <col min="5373" max="5622" width="11.42578125" style="154"/>
    <col min="5623" max="5623" width="5.7109375" style="154" customWidth="1"/>
    <col min="5624" max="5624" width="51" style="154" customWidth="1"/>
    <col min="5625" max="5625" width="8.85546875" style="154" customWidth="1"/>
    <col min="5626" max="5626" width="10.28515625" style="154" customWidth="1"/>
    <col min="5627" max="5627" width="11" style="154" customWidth="1"/>
    <col min="5628" max="5628" width="12" style="154" customWidth="1"/>
    <col min="5629" max="5878" width="11.42578125" style="154"/>
    <col min="5879" max="5879" width="5.7109375" style="154" customWidth="1"/>
    <col min="5880" max="5880" width="51" style="154" customWidth="1"/>
    <col min="5881" max="5881" width="8.85546875" style="154" customWidth="1"/>
    <col min="5882" max="5882" width="10.28515625" style="154" customWidth="1"/>
    <col min="5883" max="5883" width="11" style="154" customWidth="1"/>
    <col min="5884" max="5884" width="12" style="154" customWidth="1"/>
    <col min="5885" max="6134" width="11.42578125" style="154"/>
    <col min="6135" max="6135" width="5.7109375" style="154" customWidth="1"/>
    <col min="6136" max="6136" width="51" style="154" customWidth="1"/>
    <col min="6137" max="6137" width="8.85546875" style="154" customWidth="1"/>
    <col min="6138" max="6138" width="10.28515625" style="154" customWidth="1"/>
    <col min="6139" max="6139" width="11" style="154" customWidth="1"/>
    <col min="6140" max="6140" width="12" style="154" customWidth="1"/>
    <col min="6141" max="6390" width="11.42578125" style="154"/>
    <col min="6391" max="6391" width="5.7109375" style="154" customWidth="1"/>
    <col min="6392" max="6392" width="51" style="154" customWidth="1"/>
    <col min="6393" max="6393" width="8.85546875" style="154" customWidth="1"/>
    <col min="6394" max="6394" width="10.28515625" style="154" customWidth="1"/>
    <col min="6395" max="6395" width="11" style="154" customWidth="1"/>
    <col min="6396" max="6396" width="12" style="154" customWidth="1"/>
    <col min="6397" max="6646" width="11.42578125" style="154"/>
    <col min="6647" max="6647" width="5.7109375" style="154" customWidth="1"/>
    <col min="6648" max="6648" width="51" style="154" customWidth="1"/>
    <col min="6649" max="6649" width="8.85546875" style="154" customWidth="1"/>
    <col min="6650" max="6650" width="10.28515625" style="154" customWidth="1"/>
    <col min="6651" max="6651" width="11" style="154" customWidth="1"/>
    <col min="6652" max="6652" width="12" style="154" customWidth="1"/>
    <col min="6653" max="6902" width="11.42578125" style="154"/>
    <col min="6903" max="6903" width="5.7109375" style="154" customWidth="1"/>
    <col min="6904" max="6904" width="51" style="154" customWidth="1"/>
    <col min="6905" max="6905" width="8.85546875" style="154" customWidth="1"/>
    <col min="6906" max="6906" width="10.28515625" style="154" customWidth="1"/>
    <col min="6907" max="6907" width="11" style="154" customWidth="1"/>
    <col min="6908" max="6908" width="12" style="154" customWidth="1"/>
    <col min="6909" max="7158" width="11.42578125" style="154"/>
    <col min="7159" max="7159" width="5.7109375" style="154" customWidth="1"/>
    <col min="7160" max="7160" width="51" style="154" customWidth="1"/>
    <col min="7161" max="7161" width="8.85546875" style="154" customWidth="1"/>
    <col min="7162" max="7162" width="10.28515625" style="154" customWidth="1"/>
    <col min="7163" max="7163" width="11" style="154" customWidth="1"/>
    <col min="7164" max="7164" width="12" style="154" customWidth="1"/>
    <col min="7165" max="7414" width="11.42578125" style="154"/>
    <col min="7415" max="7415" width="5.7109375" style="154" customWidth="1"/>
    <col min="7416" max="7416" width="51" style="154" customWidth="1"/>
    <col min="7417" max="7417" width="8.85546875" style="154" customWidth="1"/>
    <col min="7418" max="7418" width="10.28515625" style="154" customWidth="1"/>
    <col min="7419" max="7419" width="11" style="154" customWidth="1"/>
    <col min="7420" max="7420" width="12" style="154" customWidth="1"/>
    <col min="7421" max="7670" width="11.42578125" style="154"/>
    <col min="7671" max="7671" width="5.7109375" style="154" customWidth="1"/>
    <col min="7672" max="7672" width="51" style="154" customWidth="1"/>
    <col min="7673" max="7673" width="8.85546875" style="154" customWidth="1"/>
    <col min="7674" max="7674" width="10.28515625" style="154" customWidth="1"/>
    <col min="7675" max="7675" width="11" style="154" customWidth="1"/>
    <col min="7676" max="7676" width="12" style="154" customWidth="1"/>
    <col min="7677" max="7926" width="11.42578125" style="154"/>
    <col min="7927" max="7927" width="5.7109375" style="154" customWidth="1"/>
    <col min="7928" max="7928" width="51" style="154" customWidth="1"/>
    <col min="7929" max="7929" width="8.85546875" style="154" customWidth="1"/>
    <col min="7930" max="7930" width="10.28515625" style="154" customWidth="1"/>
    <col min="7931" max="7931" width="11" style="154" customWidth="1"/>
    <col min="7932" max="7932" width="12" style="154" customWidth="1"/>
    <col min="7933" max="8182" width="11.42578125" style="154"/>
    <col min="8183" max="8183" width="5.7109375" style="154" customWidth="1"/>
    <col min="8184" max="8184" width="51" style="154" customWidth="1"/>
    <col min="8185" max="8185" width="8.85546875" style="154" customWidth="1"/>
    <col min="8186" max="8186" width="10.28515625" style="154" customWidth="1"/>
    <col min="8187" max="8187" width="11" style="154" customWidth="1"/>
    <col min="8188" max="8188" width="12" style="154" customWidth="1"/>
    <col min="8189" max="8438" width="11.42578125" style="154"/>
    <col min="8439" max="8439" width="5.7109375" style="154" customWidth="1"/>
    <col min="8440" max="8440" width="51" style="154" customWidth="1"/>
    <col min="8441" max="8441" width="8.85546875" style="154" customWidth="1"/>
    <col min="8442" max="8442" width="10.28515625" style="154" customWidth="1"/>
    <col min="8443" max="8443" width="11" style="154" customWidth="1"/>
    <col min="8444" max="8444" width="12" style="154" customWidth="1"/>
    <col min="8445" max="8694" width="11.42578125" style="154"/>
    <col min="8695" max="8695" width="5.7109375" style="154" customWidth="1"/>
    <col min="8696" max="8696" width="51" style="154" customWidth="1"/>
    <col min="8697" max="8697" width="8.85546875" style="154" customWidth="1"/>
    <col min="8698" max="8698" width="10.28515625" style="154" customWidth="1"/>
    <col min="8699" max="8699" width="11" style="154" customWidth="1"/>
    <col min="8700" max="8700" width="12" style="154" customWidth="1"/>
    <col min="8701" max="8950" width="11.42578125" style="154"/>
    <col min="8951" max="8951" width="5.7109375" style="154" customWidth="1"/>
    <col min="8952" max="8952" width="51" style="154" customWidth="1"/>
    <col min="8953" max="8953" width="8.85546875" style="154" customWidth="1"/>
    <col min="8954" max="8954" width="10.28515625" style="154" customWidth="1"/>
    <col min="8955" max="8955" width="11" style="154" customWidth="1"/>
    <col min="8956" max="8956" width="12" style="154" customWidth="1"/>
    <col min="8957" max="9206" width="11.42578125" style="154"/>
    <col min="9207" max="9207" width="5.7109375" style="154" customWidth="1"/>
    <col min="9208" max="9208" width="51" style="154" customWidth="1"/>
    <col min="9209" max="9209" width="8.85546875" style="154" customWidth="1"/>
    <col min="9210" max="9210" width="10.28515625" style="154" customWidth="1"/>
    <col min="9211" max="9211" width="11" style="154" customWidth="1"/>
    <col min="9212" max="9212" width="12" style="154" customWidth="1"/>
    <col min="9213" max="9462" width="11.42578125" style="154"/>
    <col min="9463" max="9463" width="5.7109375" style="154" customWidth="1"/>
    <col min="9464" max="9464" width="51" style="154" customWidth="1"/>
    <col min="9465" max="9465" width="8.85546875" style="154" customWidth="1"/>
    <col min="9466" max="9466" width="10.28515625" style="154" customWidth="1"/>
    <col min="9467" max="9467" width="11" style="154" customWidth="1"/>
    <col min="9468" max="9468" width="12" style="154" customWidth="1"/>
    <col min="9469" max="9718" width="11.42578125" style="154"/>
    <col min="9719" max="9719" width="5.7109375" style="154" customWidth="1"/>
    <col min="9720" max="9720" width="51" style="154" customWidth="1"/>
    <col min="9721" max="9721" width="8.85546875" style="154" customWidth="1"/>
    <col min="9722" max="9722" width="10.28515625" style="154" customWidth="1"/>
    <col min="9723" max="9723" width="11" style="154" customWidth="1"/>
    <col min="9724" max="9724" width="12" style="154" customWidth="1"/>
    <col min="9725" max="9974" width="11.42578125" style="154"/>
    <col min="9975" max="9975" width="5.7109375" style="154" customWidth="1"/>
    <col min="9976" max="9976" width="51" style="154" customWidth="1"/>
    <col min="9977" max="9977" width="8.85546875" style="154" customWidth="1"/>
    <col min="9978" max="9978" width="10.28515625" style="154" customWidth="1"/>
    <col min="9979" max="9979" width="11" style="154" customWidth="1"/>
    <col min="9980" max="9980" width="12" style="154" customWidth="1"/>
    <col min="9981" max="10230" width="11.42578125" style="154"/>
    <col min="10231" max="10231" width="5.7109375" style="154" customWidth="1"/>
    <col min="10232" max="10232" width="51" style="154" customWidth="1"/>
    <col min="10233" max="10233" width="8.85546875" style="154" customWidth="1"/>
    <col min="10234" max="10234" width="10.28515625" style="154" customWidth="1"/>
    <col min="10235" max="10235" width="11" style="154" customWidth="1"/>
    <col min="10236" max="10236" width="12" style="154" customWidth="1"/>
    <col min="10237" max="10486" width="11.42578125" style="154"/>
    <col min="10487" max="10487" width="5.7109375" style="154" customWidth="1"/>
    <col min="10488" max="10488" width="51" style="154" customWidth="1"/>
    <col min="10489" max="10489" width="8.85546875" style="154" customWidth="1"/>
    <col min="10490" max="10490" width="10.28515625" style="154" customWidth="1"/>
    <col min="10491" max="10491" width="11" style="154" customWidth="1"/>
    <col min="10492" max="10492" width="12" style="154" customWidth="1"/>
    <col min="10493" max="10742" width="11.42578125" style="154"/>
    <col min="10743" max="10743" width="5.7109375" style="154" customWidth="1"/>
    <col min="10744" max="10744" width="51" style="154" customWidth="1"/>
    <col min="10745" max="10745" width="8.85546875" style="154" customWidth="1"/>
    <col min="10746" max="10746" width="10.28515625" style="154" customWidth="1"/>
    <col min="10747" max="10747" width="11" style="154" customWidth="1"/>
    <col min="10748" max="10748" width="12" style="154" customWidth="1"/>
    <col min="10749" max="10998" width="11.42578125" style="154"/>
    <col min="10999" max="10999" width="5.7109375" style="154" customWidth="1"/>
    <col min="11000" max="11000" width="51" style="154" customWidth="1"/>
    <col min="11001" max="11001" width="8.85546875" style="154" customWidth="1"/>
    <col min="11002" max="11002" width="10.28515625" style="154" customWidth="1"/>
    <col min="11003" max="11003" width="11" style="154" customWidth="1"/>
    <col min="11004" max="11004" width="12" style="154" customWidth="1"/>
    <col min="11005" max="11254" width="11.42578125" style="154"/>
    <col min="11255" max="11255" width="5.7109375" style="154" customWidth="1"/>
    <col min="11256" max="11256" width="51" style="154" customWidth="1"/>
    <col min="11257" max="11257" width="8.85546875" style="154" customWidth="1"/>
    <col min="11258" max="11258" width="10.28515625" style="154" customWidth="1"/>
    <col min="11259" max="11259" width="11" style="154" customWidth="1"/>
    <col min="11260" max="11260" width="12" style="154" customWidth="1"/>
    <col min="11261" max="11510" width="11.42578125" style="154"/>
    <col min="11511" max="11511" width="5.7109375" style="154" customWidth="1"/>
    <col min="11512" max="11512" width="51" style="154" customWidth="1"/>
    <col min="11513" max="11513" width="8.85546875" style="154" customWidth="1"/>
    <col min="11514" max="11514" width="10.28515625" style="154" customWidth="1"/>
    <col min="11515" max="11515" width="11" style="154" customWidth="1"/>
    <col min="11516" max="11516" width="12" style="154" customWidth="1"/>
    <col min="11517" max="11766" width="11.42578125" style="154"/>
    <col min="11767" max="11767" width="5.7109375" style="154" customWidth="1"/>
    <col min="11768" max="11768" width="51" style="154" customWidth="1"/>
    <col min="11769" max="11769" width="8.85546875" style="154" customWidth="1"/>
    <col min="11770" max="11770" width="10.28515625" style="154" customWidth="1"/>
    <col min="11771" max="11771" width="11" style="154" customWidth="1"/>
    <col min="11772" max="11772" width="12" style="154" customWidth="1"/>
    <col min="11773" max="12022" width="11.42578125" style="154"/>
    <col min="12023" max="12023" width="5.7109375" style="154" customWidth="1"/>
    <col min="12024" max="12024" width="51" style="154" customWidth="1"/>
    <col min="12025" max="12025" width="8.85546875" style="154" customWidth="1"/>
    <col min="12026" max="12026" width="10.28515625" style="154" customWidth="1"/>
    <col min="12027" max="12027" width="11" style="154" customWidth="1"/>
    <col min="12028" max="12028" width="12" style="154" customWidth="1"/>
    <col min="12029" max="12278" width="11.42578125" style="154"/>
    <col min="12279" max="12279" width="5.7109375" style="154" customWidth="1"/>
    <col min="12280" max="12280" width="51" style="154" customWidth="1"/>
    <col min="12281" max="12281" width="8.85546875" style="154" customWidth="1"/>
    <col min="12282" max="12282" width="10.28515625" style="154" customWidth="1"/>
    <col min="12283" max="12283" width="11" style="154" customWidth="1"/>
    <col min="12284" max="12284" width="12" style="154" customWidth="1"/>
    <col min="12285" max="12534" width="11.42578125" style="154"/>
    <col min="12535" max="12535" width="5.7109375" style="154" customWidth="1"/>
    <col min="12536" max="12536" width="51" style="154" customWidth="1"/>
    <col min="12537" max="12537" width="8.85546875" style="154" customWidth="1"/>
    <col min="12538" max="12538" width="10.28515625" style="154" customWidth="1"/>
    <col min="12539" max="12539" width="11" style="154" customWidth="1"/>
    <col min="12540" max="12540" width="12" style="154" customWidth="1"/>
    <col min="12541" max="12790" width="11.42578125" style="154"/>
    <col min="12791" max="12791" width="5.7109375" style="154" customWidth="1"/>
    <col min="12792" max="12792" width="51" style="154" customWidth="1"/>
    <col min="12793" max="12793" width="8.85546875" style="154" customWidth="1"/>
    <col min="12794" max="12794" width="10.28515625" style="154" customWidth="1"/>
    <col min="12795" max="12795" width="11" style="154" customWidth="1"/>
    <col min="12796" max="12796" width="12" style="154" customWidth="1"/>
    <col min="12797" max="13046" width="11.42578125" style="154"/>
    <col min="13047" max="13047" width="5.7109375" style="154" customWidth="1"/>
    <col min="13048" max="13048" width="51" style="154" customWidth="1"/>
    <col min="13049" max="13049" width="8.85546875" style="154" customWidth="1"/>
    <col min="13050" max="13050" width="10.28515625" style="154" customWidth="1"/>
    <col min="13051" max="13051" width="11" style="154" customWidth="1"/>
    <col min="13052" max="13052" width="12" style="154" customWidth="1"/>
    <col min="13053" max="13302" width="11.42578125" style="154"/>
    <col min="13303" max="13303" width="5.7109375" style="154" customWidth="1"/>
    <col min="13304" max="13304" width="51" style="154" customWidth="1"/>
    <col min="13305" max="13305" width="8.85546875" style="154" customWidth="1"/>
    <col min="13306" max="13306" width="10.28515625" style="154" customWidth="1"/>
    <col min="13307" max="13307" width="11" style="154" customWidth="1"/>
    <col min="13308" max="13308" width="12" style="154" customWidth="1"/>
    <col min="13309" max="13558" width="11.42578125" style="154"/>
    <col min="13559" max="13559" width="5.7109375" style="154" customWidth="1"/>
    <col min="13560" max="13560" width="51" style="154" customWidth="1"/>
    <col min="13561" max="13561" width="8.85546875" style="154" customWidth="1"/>
    <col min="13562" max="13562" width="10.28515625" style="154" customWidth="1"/>
    <col min="13563" max="13563" width="11" style="154" customWidth="1"/>
    <col min="13564" max="13564" width="12" style="154" customWidth="1"/>
    <col min="13565" max="13814" width="11.42578125" style="154"/>
    <col min="13815" max="13815" width="5.7109375" style="154" customWidth="1"/>
    <col min="13816" max="13816" width="51" style="154" customWidth="1"/>
    <col min="13817" max="13817" width="8.85546875" style="154" customWidth="1"/>
    <col min="13818" max="13818" width="10.28515625" style="154" customWidth="1"/>
    <col min="13819" max="13819" width="11" style="154" customWidth="1"/>
    <col min="13820" max="13820" width="12" style="154" customWidth="1"/>
    <col min="13821" max="14070" width="11.42578125" style="154"/>
    <col min="14071" max="14071" width="5.7109375" style="154" customWidth="1"/>
    <col min="14072" max="14072" width="51" style="154" customWidth="1"/>
    <col min="14073" max="14073" width="8.85546875" style="154" customWidth="1"/>
    <col min="14074" max="14074" width="10.28515625" style="154" customWidth="1"/>
    <col min="14075" max="14075" width="11" style="154" customWidth="1"/>
    <col min="14076" max="14076" width="12" style="154" customWidth="1"/>
    <col min="14077" max="14326" width="11.42578125" style="154"/>
    <col min="14327" max="14327" width="5.7109375" style="154" customWidth="1"/>
    <col min="14328" max="14328" width="51" style="154" customWidth="1"/>
    <col min="14329" max="14329" width="8.85546875" style="154" customWidth="1"/>
    <col min="14330" max="14330" width="10.28515625" style="154" customWidth="1"/>
    <col min="14331" max="14331" width="11" style="154" customWidth="1"/>
    <col min="14332" max="14332" width="12" style="154" customWidth="1"/>
    <col min="14333" max="14582" width="11.42578125" style="154"/>
    <col min="14583" max="14583" width="5.7109375" style="154" customWidth="1"/>
    <col min="14584" max="14584" width="51" style="154" customWidth="1"/>
    <col min="14585" max="14585" width="8.85546875" style="154" customWidth="1"/>
    <col min="14586" max="14586" width="10.28515625" style="154" customWidth="1"/>
    <col min="14587" max="14587" width="11" style="154" customWidth="1"/>
    <col min="14588" max="14588" width="12" style="154" customWidth="1"/>
    <col min="14589" max="14838" width="11.42578125" style="154"/>
    <col min="14839" max="14839" width="5.7109375" style="154" customWidth="1"/>
    <col min="14840" max="14840" width="51" style="154" customWidth="1"/>
    <col min="14841" max="14841" width="8.85546875" style="154" customWidth="1"/>
    <col min="14842" max="14842" width="10.28515625" style="154" customWidth="1"/>
    <col min="14843" max="14843" width="11" style="154" customWidth="1"/>
    <col min="14844" max="14844" width="12" style="154" customWidth="1"/>
    <col min="14845" max="15094" width="11.42578125" style="154"/>
    <col min="15095" max="15095" width="5.7109375" style="154" customWidth="1"/>
    <col min="15096" max="15096" width="51" style="154" customWidth="1"/>
    <col min="15097" max="15097" width="8.85546875" style="154" customWidth="1"/>
    <col min="15098" max="15098" width="10.28515625" style="154" customWidth="1"/>
    <col min="15099" max="15099" width="11" style="154" customWidth="1"/>
    <col min="15100" max="15100" width="12" style="154" customWidth="1"/>
    <col min="15101" max="15350" width="11.42578125" style="154"/>
    <col min="15351" max="15351" width="5.7109375" style="154" customWidth="1"/>
    <col min="15352" max="15352" width="51" style="154" customWidth="1"/>
    <col min="15353" max="15353" width="8.85546875" style="154" customWidth="1"/>
    <col min="15354" max="15354" width="10.28515625" style="154" customWidth="1"/>
    <col min="15355" max="15355" width="11" style="154" customWidth="1"/>
    <col min="15356" max="15356" width="12" style="154" customWidth="1"/>
    <col min="15357" max="15606" width="11.42578125" style="154"/>
    <col min="15607" max="15607" width="5.7109375" style="154" customWidth="1"/>
    <col min="15608" max="15608" width="51" style="154" customWidth="1"/>
    <col min="15609" max="15609" width="8.85546875" style="154" customWidth="1"/>
    <col min="15610" max="15610" width="10.28515625" style="154" customWidth="1"/>
    <col min="15611" max="15611" width="11" style="154" customWidth="1"/>
    <col min="15612" max="15612" width="12" style="154" customWidth="1"/>
    <col min="15613" max="15862" width="11.42578125" style="154"/>
    <col min="15863" max="15863" width="5.7109375" style="154" customWidth="1"/>
    <col min="15864" max="15864" width="51" style="154" customWidth="1"/>
    <col min="15865" max="15865" width="8.85546875" style="154" customWidth="1"/>
    <col min="15866" max="15866" width="10.28515625" style="154" customWidth="1"/>
    <col min="15867" max="15867" width="11" style="154" customWidth="1"/>
    <col min="15868" max="15868" width="12" style="154" customWidth="1"/>
    <col min="15869" max="16118" width="11.42578125" style="154"/>
    <col min="16119" max="16119" width="5.7109375" style="154" customWidth="1"/>
    <col min="16120" max="16120" width="51" style="154" customWidth="1"/>
    <col min="16121" max="16121" width="8.85546875" style="154" customWidth="1"/>
    <col min="16122" max="16122" width="10.28515625" style="154" customWidth="1"/>
    <col min="16123" max="16123" width="11" style="154" customWidth="1"/>
    <col min="16124" max="16124" width="12" style="154" customWidth="1"/>
    <col min="16125" max="16384" width="11.42578125" style="154"/>
  </cols>
  <sheetData>
    <row r="1" spans="2:21" ht="16.5" customHeight="1">
      <c r="B1" s="316" t="s">
        <v>201</v>
      </c>
      <c r="C1" s="316"/>
      <c r="D1" s="317"/>
      <c r="E1" s="317"/>
      <c r="F1" s="317"/>
      <c r="G1" s="317"/>
      <c r="H1" s="317"/>
    </row>
    <row r="2" spans="2:21" ht="18.75" customHeight="1">
      <c r="B2" s="318" t="s">
        <v>330</v>
      </c>
      <c r="C2" s="319"/>
      <c r="D2" s="319"/>
      <c r="E2" s="319"/>
      <c r="F2" s="319"/>
      <c r="G2" s="319"/>
      <c r="H2" s="320"/>
    </row>
    <row r="3" spans="2:21" ht="15" customHeight="1">
      <c r="B3" s="155" t="s">
        <v>203</v>
      </c>
      <c r="C3" s="156" t="s">
        <v>204</v>
      </c>
      <c r="D3" s="156" t="s">
        <v>205</v>
      </c>
      <c r="E3" s="156" t="s">
        <v>206</v>
      </c>
      <c r="F3" s="156" t="s">
        <v>207</v>
      </c>
      <c r="G3" s="156" t="s">
        <v>208</v>
      </c>
      <c r="H3" s="157" t="s">
        <v>5</v>
      </c>
    </row>
    <row r="4" spans="2:21" ht="14.1" customHeight="1">
      <c r="B4" s="158" t="s">
        <v>331</v>
      </c>
      <c r="C4" s="187" t="s">
        <v>493</v>
      </c>
      <c r="D4" s="169"/>
      <c r="E4" s="169"/>
      <c r="F4" s="169"/>
      <c r="G4" s="169"/>
      <c r="H4" s="170"/>
    </row>
    <row r="5" spans="2:21" ht="14.1" customHeight="1">
      <c r="B5" s="158" t="s">
        <v>331</v>
      </c>
      <c r="C5" s="159"/>
      <c r="D5" s="168" t="s">
        <v>494</v>
      </c>
      <c r="E5" s="169"/>
      <c r="F5" s="169"/>
      <c r="G5" s="169"/>
      <c r="H5" s="170"/>
    </row>
    <row r="6" spans="2:21" ht="14.1" customHeight="1">
      <c r="B6" s="158"/>
      <c r="C6" s="159">
        <v>1</v>
      </c>
      <c r="D6" s="169" t="s">
        <v>495</v>
      </c>
      <c r="E6" s="159" t="s">
        <v>234</v>
      </c>
      <c r="F6" s="160">
        <v>1525.65</v>
      </c>
      <c r="G6" s="160">
        <v>1.84</v>
      </c>
      <c r="H6" s="161">
        <f>F6*G6</f>
        <v>2807.1960000000004</v>
      </c>
      <c r="K6" s="154" t="s">
        <v>538</v>
      </c>
      <c r="L6" s="154" t="s">
        <v>228</v>
      </c>
      <c r="M6" s="154">
        <v>0.31</v>
      </c>
      <c r="N6" s="154">
        <v>1</v>
      </c>
      <c r="O6" s="154">
        <f>M6*N6</f>
        <v>0.31</v>
      </c>
      <c r="Q6" s="154" t="s">
        <v>538</v>
      </c>
      <c r="R6" s="154" t="s">
        <v>228</v>
      </c>
      <c r="S6" s="154">
        <v>0.31</v>
      </c>
      <c r="T6" s="154">
        <f>SUMIF(K$6:K$121,Q6,N$6:N$121)</f>
        <v>1</v>
      </c>
      <c r="U6" s="154">
        <f>S6*T6</f>
        <v>0.31</v>
      </c>
    </row>
    <row r="7" spans="2:21" ht="14.1" customHeight="1">
      <c r="B7" s="158"/>
      <c r="C7" s="159">
        <v>2</v>
      </c>
      <c r="D7" s="169" t="s">
        <v>496</v>
      </c>
      <c r="E7" s="159" t="s">
        <v>228</v>
      </c>
      <c r="F7" s="160">
        <v>38</v>
      </c>
      <c r="G7" s="160">
        <v>17.899999999999999</v>
      </c>
      <c r="H7" s="161">
        <f t="shared" ref="H7:H70" si="0">F7*G7</f>
        <v>680.19999999999993</v>
      </c>
      <c r="K7" s="154" t="s">
        <v>517</v>
      </c>
      <c r="L7" s="154" t="s">
        <v>228</v>
      </c>
      <c r="M7" s="154">
        <v>539.4</v>
      </c>
      <c r="N7" s="154">
        <v>8</v>
      </c>
      <c r="O7" s="154">
        <f t="shared" ref="O7:O70" si="1">M7*N7</f>
        <v>4315.2</v>
      </c>
      <c r="Q7" s="154" t="s">
        <v>517</v>
      </c>
      <c r="R7" s="154" t="s">
        <v>228</v>
      </c>
      <c r="S7" s="154">
        <v>539.4</v>
      </c>
      <c r="T7" s="154">
        <f t="shared" ref="T7:T70" si="2">SUMIF(K$6:K$121,Q7,N$6:N$121)</f>
        <v>8</v>
      </c>
      <c r="U7" s="154">
        <f t="shared" ref="U7:U70" si="3">S7*T7</f>
        <v>4315.2</v>
      </c>
    </row>
    <row r="8" spans="2:21" ht="14.1" customHeight="1">
      <c r="B8" s="158"/>
      <c r="C8" s="159">
        <v>3</v>
      </c>
      <c r="D8" s="169" t="s">
        <v>497</v>
      </c>
      <c r="E8" s="159" t="s">
        <v>228</v>
      </c>
      <c r="F8" s="160">
        <v>26</v>
      </c>
      <c r="G8" s="160">
        <v>5.16</v>
      </c>
      <c r="H8" s="161">
        <f t="shared" si="0"/>
        <v>134.16</v>
      </c>
      <c r="K8" s="154" t="s">
        <v>603</v>
      </c>
      <c r="L8" s="154" t="s">
        <v>228</v>
      </c>
      <c r="M8" s="154">
        <v>54.39</v>
      </c>
      <c r="N8" s="154">
        <v>2</v>
      </c>
      <c r="O8" s="154">
        <f t="shared" si="1"/>
        <v>108.78</v>
      </c>
      <c r="Q8" s="154" t="s">
        <v>603</v>
      </c>
      <c r="R8" s="154" t="s">
        <v>228</v>
      </c>
      <c r="S8" s="154">
        <v>54.39</v>
      </c>
      <c r="T8" s="154">
        <f t="shared" si="2"/>
        <v>64</v>
      </c>
      <c r="U8" s="154">
        <f t="shared" si="3"/>
        <v>3480.96</v>
      </c>
    </row>
    <row r="9" spans="2:21" ht="14.1" customHeight="1">
      <c r="B9" s="158"/>
      <c r="C9" s="159">
        <v>4</v>
      </c>
      <c r="D9" s="169" t="s">
        <v>498</v>
      </c>
      <c r="E9" s="159" t="s">
        <v>228</v>
      </c>
      <c r="F9" s="160">
        <v>6</v>
      </c>
      <c r="G9" s="160">
        <v>5.4</v>
      </c>
      <c r="H9" s="161">
        <f t="shared" si="0"/>
        <v>32.400000000000006</v>
      </c>
      <c r="K9" s="154" t="s">
        <v>603</v>
      </c>
      <c r="L9" s="154" t="s">
        <v>228</v>
      </c>
      <c r="M9" s="154">
        <v>54.39</v>
      </c>
      <c r="N9" s="154">
        <v>2</v>
      </c>
      <c r="O9" s="154">
        <f t="shared" si="1"/>
        <v>108.78</v>
      </c>
      <c r="Q9" s="154" t="s">
        <v>632</v>
      </c>
      <c r="R9" s="154" t="s">
        <v>228</v>
      </c>
      <c r="S9" s="154">
        <v>1335.01</v>
      </c>
      <c r="T9" s="154">
        <f t="shared" si="2"/>
        <v>2</v>
      </c>
      <c r="U9" s="154">
        <f t="shared" si="3"/>
        <v>2670.02</v>
      </c>
    </row>
    <row r="10" spans="2:21" ht="14.1" customHeight="1">
      <c r="B10" s="158"/>
      <c r="C10" s="159">
        <v>5</v>
      </c>
      <c r="D10" s="169" t="s">
        <v>499</v>
      </c>
      <c r="E10" s="159" t="s">
        <v>228</v>
      </c>
      <c r="F10" s="160">
        <v>38</v>
      </c>
      <c r="G10" s="160">
        <v>20.45</v>
      </c>
      <c r="H10" s="161">
        <f t="shared" si="0"/>
        <v>777.1</v>
      </c>
      <c r="K10" s="154" t="s">
        <v>603</v>
      </c>
      <c r="L10" s="154" t="s">
        <v>228</v>
      </c>
      <c r="M10" s="154">
        <v>54.39</v>
      </c>
      <c r="N10" s="154">
        <v>60</v>
      </c>
      <c r="O10" s="154">
        <f t="shared" si="1"/>
        <v>3263.4</v>
      </c>
      <c r="Q10" s="154" t="s">
        <v>636</v>
      </c>
      <c r="R10" s="154" t="s">
        <v>228</v>
      </c>
      <c r="S10" s="154">
        <v>582.61</v>
      </c>
      <c r="T10" s="154">
        <f t="shared" si="2"/>
        <v>1</v>
      </c>
      <c r="U10" s="154">
        <f t="shared" si="3"/>
        <v>582.61</v>
      </c>
    </row>
    <row r="11" spans="2:21" ht="14.1" customHeight="1">
      <c r="B11" s="158"/>
      <c r="C11" s="159">
        <v>6</v>
      </c>
      <c r="D11" s="169" t="s">
        <v>500</v>
      </c>
      <c r="E11" s="159" t="s">
        <v>228</v>
      </c>
      <c r="F11" s="160">
        <v>38</v>
      </c>
      <c r="G11" s="160">
        <v>22.4</v>
      </c>
      <c r="H11" s="161">
        <f t="shared" si="0"/>
        <v>851.19999999999993</v>
      </c>
      <c r="K11" s="154" t="s">
        <v>632</v>
      </c>
      <c r="L11" s="154" t="s">
        <v>228</v>
      </c>
      <c r="M11" s="154">
        <v>1335.01</v>
      </c>
      <c r="N11" s="154">
        <v>2</v>
      </c>
      <c r="O11" s="154">
        <f t="shared" si="1"/>
        <v>2670.02</v>
      </c>
      <c r="Q11" s="154" t="s">
        <v>634</v>
      </c>
      <c r="R11" s="154" t="s">
        <v>228</v>
      </c>
      <c r="S11" s="154">
        <v>1083.01</v>
      </c>
      <c r="T11" s="154">
        <f t="shared" si="2"/>
        <v>1</v>
      </c>
      <c r="U11" s="154">
        <f t="shared" si="3"/>
        <v>1083.01</v>
      </c>
    </row>
    <row r="12" spans="2:21" ht="14.1" customHeight="1">
      <c r="B12" s="158"/>
      <c r="C12" s="159">
        <v>7</v>
      </c>
      <c r="D12" s="169" t="s">
        <v>501</v>
      </c>
      <c r="E12" s="159" t="s">
        <v>228</v>
      </c>
      <c r="F12" s="160">
        <v>35</v>
      </c>
      <c r="G12" s="160">
        <v>6.81</v>
      </c>
      <c r="H12" s="161">
        <f t="shared" si="0"/>
        <v>238.35</v>
      </c>
      <c r="K12" s="154" t="s">
        <v>636</v>
      </c>
      <c r="L12" s="154" t="s">
        <v>228</v>
      </c>
      <c r="M12" s="154">
        <v>582.61</v>
      </c>
      <c r="N12" s="154">
        <v>1</v>
      </c>
      <c r="O12" s="154">
        <f t="shared" si="1"/>
        <v>582.61</v>
      </c>
      <c r="Q12" s="154" t="s">
        <v>555</v>
      </c>
      <c r="R12" s="154" t="s">
        <v>228</v>
      </c>
      <c r="S12" s="154">
        <v>747.01</v>
      </c>
      <c r="T12" s="154">
        <f t="shared" si="2"/>
        <v>1</v>
      </c>
      <c r="U12" s="154">
        <f t="shared" si="3"/>
        <v>747.01</v>
      </c>
    </row>
    <row r="13" spans="2:21" ht="14.1" customHeight="1">
      <c r="B13" s="158"/>
      <c r="C13" s="159">
        <v>8</v>
      </c>
      <c r="D13" s="169" t="s">
        <v>502</v>
      </c>
      <c r="E13" s="159" t="s">
        <v>228</v>
      </c>
      <c r="F13" s="160">
        <v>30</v>
      </c>
      <c r="G13" s="160">
        <v>1.46</v>
      </c>
      <c r="H13" s="161">
        <f t="shared" si="0"/>
        <v>43.8</v>
      </c>
      <c r="K13" s="154" t="s">
        <v>634</v>
      </c>
      <c r="L13" s="154" t="s">
        <v>228</v>
      </c>
      <c r="M13" s="154">
        <v>1083.01</v>
      </c>
      <c r="N13" s="154">
        <v>1</v>
      </c>
      <c r="O13" s="154">
        <f t="shared" si="1"/>
        <v>1083.01</v>
      </c>
      <c r="Q13" s="154" t="s">
        <v>601</v>
      </c>
      <c r="R13" s="154" t="s">
        <v>228</v>
      </c>
      <c r="S13" s="154">
        <v>831.01</v>
      </c>
      <c r="T13" s="154">
        <f t="shared" si="2"/>
        <v>2</v>
      </c>
      <c r="U13" s="154">
        <f t="shared" si="3"/>
        <v>1662.02</v>
      </c>
    </row>
    <row r="14" spans="2:21" ht="14.1" customHeight="1">
      <c r="B14" s="158"/>
      <c r="C14" s="159">
        <v>9</v>
      </c>
      <c r="D14" s="169" t="s">
        <v>503</v>
      </c>
      <c r="E14" s="159" t="s">
        <v>228</v>
      </c>
      <c r="F14" s="160">
        <v>26</v>
      </c>
      <c r="G14" s="160">
        <v>1.46</v>
      </c>
      <c r="H14" s="161">
        <f t="shared" si="0"/>
        <v>37.96</v>
      </c>
      <c r="K14" s="154" t="s">
        <v>555</v>
      </c>
      <c r="L14" s="154" t="s">
        <v>228</v>
      </c>
      <c r="M14" s="154">
        <v>747.01</v>
      </c>
      <c r="N14" s="154">
        <v>1</v>
      </c>
      <c r="O14" s="154">
        <f t="shared" si="1"/>
        <v>747.01</v>
      </c>
      <c r="Q14" s="154" t="s">
        <v>536</v>
      </c>
      <c r="R14" s="154" t="s">
        <v>228</v>
      </c>
      <c r="S14" s="154">
        <v>25.81</v>
      </c>
      <c r="T14" s="154">
        <f t="shared" si="2"/>
        <v>3</v>
      </c>
      <c r="U14" s="154">
        <f t="shared" si="3"/>
        <v>77.429999999999993</v>
      </c>
    </row>
    <row r="15" spans="2:21" ht="14.1" customHeight="1">
      <c r="B15" s="158"/>
      <c r="C15" s="159">
        <v>10</v>
      </c>
      <c r="D15" s="169" t="s">
        <v>504</v>
      </c>
      <c r="E15" s="159" t="s">
        <v>228</v>
      </c>
      <c r="F15" s="160">
        <v>79</v>
      </c>
      <c r="G15" s="160">
        <v>4.21</v>
      </c>
      <c r="H15" s="161">
        <f t="shared" si="0"/>
        <v>332.59</v>
      </c>
      <c r="K15" s="154" t="s">
        <v>601</v>
      </c>
      <c r="L15" s="154" t="s">
        <v>228</v>
      </c>
      <c r="M15" s="154">
        <v>831.01</v>
      </c>
      <c r="N15" s="154">
        <v>1</v>
      </c>
      <c r="O15" s="154">
        <f t="shared" si="1"/>
        <v>831.01</v>
      </c>
      <c r="Q15" s="154" t="s">
        <v>534</v>
      </c>
      <c r="R15" s="154" t="s">
        <v>228</v>
      </c>
      <c r="S15" s="154">
        <v>76.94</v>
      </c>
      <c r="T15" s="154">
        <f t="shared" si="2"/>
        <v>1</v>
      </c>
      <c r="U15" s="154">
        <f t="shared" si="3"/>
        <v>76.94</v>
      </c>
    </row>
    <row r="16" spans="2:21" ht="14.1" customHeight="1">
      <c r="B16" s="158"/>
      <c r="C16" s="159">
        <v>11</v>
      </c>
      <c r="D16" s="169" t="s">
        <v>505</v>
      </c>
      <c r="E16" s="159" t="s">
        <v>228</v>
      </c>
      <c r="F16" s="160">
        <v>50</v>
      </c>
      <c r="G16" s="160">
        <v>0.38</v>
      </c>
      <c r="H16" s="161">
        <f t="shared" si="0"/>
        <v>19</v>
      </c>
      <c r="K16" s="154" t="s">
        <v>601</v>
      </c>
      <c r="L16" s="154" t="s">
        <v>228</v>
      </c>
      <c r="M16" s="154">
        <v>831.01</v>
      </c>
      <c r="N16" s="154">
        <v>1</v>
      </c>
      <c r="O16" s="154">
        <f t="shared" si="1"/>
        <v>831.01</v>
      </c>
      <c r="Q16" s="154" t="s">
        <v>495</v>
      </c>
      <c r="R16" s="154" t="s">
        <v>234</v>
      </c>
      <c r="S16" s="154">
        <v>1.84</v>
      </c>
      <c r="T16" s="154">
        <f t="shared" si="2"/>
        <v>1525.65</v>
      </c>
      <c r="U16" s="154">
        <f t="shared" si="3"/>
        <v>2807.1960000000004</v>
      </c>
    </row>
    <row r="17" spans="2:21" ht="14.1" customHeight="1">
      <c r="B17" s="158"/>
      <c r="C17" s="159">
        <v>12</v>
      </c>
      <c r="D17" s="169" t="s">
        <v>506</v>
      </c>
      <c r="E17" s="159" t="s">
        <v>228</v>
      </c>
      <c r="F17" s="160">
        <v>45</v>
      </c>
      <c r="G17" s="160">
        <v>0.38</v>
      </c>
      <c r="H17" s="161">
        <f t="shared" si="0"/>
        <v>17.100000000000001</v>
      </c>
      <c r="K17" s="154" t="s">
        <v>536</v>
      </c>
      <c r="L17" s="154" t="s">
        <v>228</v>
      </c>
      <c r="M17" s="154">
        <v>25.81</v>
      </c>
      <c r="N17" s="154">
        <v>2</v>
      </c>
      <c r="O17" s="154">
        <f t="shared" si="1"/>
        <v>51.62</v>
      </c>
      <c r="Q17" s="154" t="s">
        <v>546</v>
      </c>
      <c r="R17" s="154" t="s">
        <v>234</v>
      </c>
      <c r="S17" s="154">
        <v>657.48</v>
      </c>
      <c r="T17" s="154">
        <f t="shared" si="2"/>
        <v>1.89</v>
      </c>
      <c r="U17" s="154">
        <f t="shared" si="3"/>
        <v>1242.6371999999999</v>
      </c>
    </row>
    <row r="18" spans="2:21" ht="14.1" customHeight="1">
      <c r="B18" s="158"/>
      <c r="C18" s="159">
        <v>13</v>
      </c>
      <c r="D18" s="169" t="s">
        <v>507</v>
      </c>
      <c r="E18" s="159" t="s">
        <v>228</v>
      </c>
      <c r="F18" s="160">
        <v>38</v>
      </c>
      <c r="G18" s="160">
        <v>0.77</v>
      </c>
      <c r="H18" s="161">
        <f t="shared" si="0"/>
        <v>29.26</v>
      </c>
      <c r="K18" s="154" t="s">
        <v>536</v>
      </c>
      <c r="L18" s="154" t="s">
        <v>228</v>
      </c>
      <c r="M18" s="154">
        <v>25.81</v>
      </c>
      <c r="N18" s="154">
        <v>1</v>
      </c>
      <c r="O18" s="154">
        <f t="shared" si="1"/>
        <v>25.81</v>
      </c>
      <c r="Q18" s="154" t="s">
        <v>586</v>
      </c>
      <c r="R18" s="154" t="s">
        <v>228</v>
      </c>
      <c r="S18" s="154">
        <v>2152.4899999999998</v>
      </c>
      <c r="T18" s="154">
        <f t="shared" si="2"/>
        <v>4</v>
      </c>
      <c r="U18" s="154">
        <f t="shared" si="3"/>
        <v>8609.9599999999991</v>
      </c>
    </row>
    <row r="19" spans="2:21" ht="14.1" customHeight="1">
      <c r="B19" s="158"/>
      <c r="C19" s="159">
        <v>14</v>
      </c>
      <c r="D19" s="169" t="s">
        <v>508</v>
      </c>
      <c r="E19" s="159" t="s">
        <v>228</v>
      </c>
      <c r="F19" s="160">
        <v>38</v>
      </c>
      <c r="G19" s="160">
        <v>34.090000000000003</v>
      </c>
      <c r="H19" s="161">
        <f t="shared" si="0"/>
        <v>1295.42</v>
      </c>
      <c r="K19" s="154" t="s">
        <v>534</v>
      </c>
      <c r="L19" s="154" t="s">
        <v>228</v>
      </c>
      <c r="M19" s="154">
        <v>76.94</v>
      </c>
      <c r="N19" s="154">
        <v>1</v>
      </c>
      <c r="O19" s="154">
        <f t="shared" si="1"/>
        <v>76.94</v>
      </c>
      <c r="Q19" s="154" t="s">
        <v>590</v>
      </c>
      <c r="R19" s="154" t="s">
        <v>228</v>
      </c>
      <c r="S19" s="154">
        <v>1695.22</v>
      </c>
      <c r="T19" s="154">
        <f t="shared" si="2"/>
        <v>2</v>
      </c>
      <c r="U19" s="154">
        <f t="shared" si="3"/>
        <v>3390.44</v>
      </c>
    </row>
    <row r="20" spans="2:21" ht="14.1" customHeight="1">
      <c r="B20" s="158"/>
      <c r="C20" s="159">
        <v>15</v>
      </c>
      <c r="D20" s="169" t="s">
        <v>509</v>
      </c>
      <c r="E20" s="159" t="s">
        <v>228</v>
      </c>
      <c r="F20" s="160">
        <v>38</v>
      </c>
      <c r="G20" s="160">
        <v>11</v>
      </c>
      <c r="H20" s="161">
        <f t="shared" si="0"/>
        <v>418</v>
      </c>
      <c r="K20" s="154" t="s">
        <v>495</v>
      </c>
      <c r="L20" s="154" t="s">
        <v>234</v>
      </c>
      <c r="M20" s="154">
        <v>1.84</v>
      </c>
      <c r="N20" s="154">
        <v>1525.65</v>
      </c>
      <c r="O20" s="154">
        <f t="shared" si="1"/>
        <v>2807.1960000000004</v>
      </c>
      <c r="Q20" s="154" t="s">
        <v>588</v>
      </c>
      <c r="R20" s="154" t="s">
        <v>228</v>
      </c>
      <c r="S20" s="154">
        <v>1077.3399999999999</v>
      </c>
      <c r="T20" s="154">
        <f t="shared" si="2"/>
        <v>2</v>
      </c>
      <c r="U20" s="154">
        <f t="shared" si="3"/>
        <v>2154.6799999999998</v>
      </c>
    </row>
    <row r="21" spans="2:21" ht="14.1" customHeight="1">
      <c r="B21" s="158"/>
      <c r="C21" s="159"/>
      <c r="D21" s="168" t="s">
        <v>510</v>
      </c>
      <c r="E21" s="159"/>
      <c r="F21" s="160"/>
      <c r="G21" s="160">
        <v>0</v>
      </c>
      <c r="H21" s="161">
        <f t="shared" si="0"/>
        <v>0</v>
      </c>
      <c r="K21" s="154" t="s">
        <v>546</v>
      </c>
      <c r="L21" s="154" t="s">
        <v>234</v>
      </c>
      <c r="M21" s="154">
        <v>657.48</v>
      </c>
      <c r="N21" s="154">
        <v>1.89</v>
      </c>
      <c r="O21" s="154">
        <f t="shared" si="1"/>
        <v>1242.6371999999999</v>
      </c>
      <c r="Q21" s="154" t="s">
        <v>652</v>
      </c>
      <c r="R21" s="154" t="s">
        <v>228</v>
      </c>
      <c r="S21" s="154">
        <v>249.2</v>
      </c>
      <c r="T21" s="154">
        <f t="shared" si="2"/>
        <v>7</v>
      </c>
      <c r="U21" s="154">
        <f t="shared" si="3"/>
        <v>1744.3999999999999</v>
      </c>
    </row>
    <row r="22" spans="2:21">
      <c r="B22" s="158"/>
      <c r="C22" s="159">
        <v>16</v>
      </c>
      <c r="D22" s="169" t="s">
        <v>511</v>
      </c>
      <c r="E22" s="159" t="s">
        <v>228</v>
      </c>
      <c r="F22" s="160">
        <v>12</v>
      </c>
      <c r="G22" s="160">
        <v>854.22</v>
      </c>
      <c r="H22" s="161">
        <f t="shared" si="0"/>
        <v>10250.64</v>
      </c>
      <c r="K22" s="154" t="s">
        <v>586</v>
      </c>
      <c r="L22" s="154" t="s">
        <v>228</v>
      </c>
      <c r="M22" s="154">
        <v>2152.4899999999998</v>
      </c>
      <c r="N22" s="154">
        <v>4</v>
      </c>
      <c r="O22" s="154">
        <f t="shared" si="1"/>
        <v>8609.9599999999991</v>
      </c>
      <c r="Q22" s="154" t="s">
        <v>557</v>
      </c>
      <c r="R22" s="154" t="s">
        <v>228</v>
      </c>
      <c r="S22" s="154">
        <v>756.8</v>
      </c>
      <c r="T22" s="154">
        <f t="shared" si="2"/>
        <v>4</v>
      </c>
      <c r="U22" s="154">
        <f t="shared" si="3"/>
        <v>3027.2</v>
      </c>
    </row>
    <row r="23" spans="2:21" ht="14.1" customHeight="1">
      <c r="B23" s="158"/>
      <c r="C23" s="159">
        <v>17</v>
      </c>
      <c r="D23" s="169" t="s">
        <v>512</v>
      </c>
      <c r="E23" s="159" t="s">
        <v>228</v>
      </c>
      <c r="F23" s="160">
        <v>2</v>
      </c>
      <c r="G23" s="160">
        <v>963.64</v>
      </c>
      <c r="H23" s="161">
        <f t="shared" si="0"/>
        <v>1927.28</v>
      </c>
      <c r="K23" s="154" t="s">
        <v>590</v>
      </c>
      <c r="L23" s="154" t="s">
        <v>228</v>
      </c>
      <c r="M23" s="154">
        <v>1695.22</v>
      </c>
      <c r="N23" s="154">
        <v>2</v>
      </c>
      <c r="O23" s="154">
        <f t="shared" si="1"/>
        <v>3390.44</v>
      </c>
      <c r="Q23" s="154" t="s">
        <v>650</v>
      </c>
      <c r="R23" s="154" t="s">
        <v>228</v>
      </c>
      <c r="S23" s="154">
        <v>148.41999999999999</v>
      </c>
      <c r="T23" s="154">
        <f t="shared" si="2"/>
        <v>8</v>
      </c>
      <c r="U23" s="154">
        <f t="shared" si="3"/>
        <v>1187.3599999999999</v>
      </c>
    </row>
    <row r="24" spans="2:21" ht="14.1" customHeight="1">
      <c r="B24" s="158"/>
      <c r="C24" s="159">
        <v>18</v>
      </c>
      <c r="D24" s="169" t="s">
        <v>513</v>
      </c>
      <c r="E24" s="159" t="s">
        <v>228</v>
      </c>
      <c r="F24" s="160">
        <v>14</v>
      </c>
      <c r="G24" s="160">
        <v>17.53</v>
      </c>
      <c r="H24" s="161">
        <f t="shared" si="0"/>
        <v>245.42000000000002</v>
      </c>
      <c r="K24" s="154" t="s">
        <v>588</v>
      </c>
      <c r="L24" s="154" t="s">
        <v>228</v>
      </c>
      <c r="M24" s="154">
        <v>1077.3399999999999</v>
      </c>
      <c r="N24" s="154">
        <v>2</v>
      </c>
      <c r="O24" s="154">
        <f t="shared" si="1"/>
        <v>2154.6799999999998</v>
      </c>
      <c r="Q24" s="154" t="s">
        <v>529</v>
      </c>
      <c r="R24" s="154" t="s">
        <v>228</v>
      </c>
      <c r="S24" s="154">
        <v>14.61</v>
      </c>
      <c r="T24" s="154">
        <f t="shared" si="2"/>
        <v>2</v>
      </c>
      <c r="U24" s="154">
        <f t="shared" si="3"/>
        <v>29.22</v>
      </c>
    </row>
    <row r="25" spans="2:21" ht="14.1" customHeight="1">
      <c r="B25" s="158"/>
      <c r="C25" s="159">
        <v>19</v>
      </c>
      <c r="D25" s="169" t="s">
        <v>514</v>
      </c>
      <c r="E25" s="159" t="s">
        <v>228</v>
      </c>
      <c r="F25" s="160">
        <v>1</v>
      </c>
      <c r="G25" s="160">
        <v>43.83</v>
      </c>
      <c r="H25" s="161">
        <f t="shared" si="0"/>
        <v>43.83</v>
      </c>
      <c r="K25" s="154" t="s">
        <v>652</v>
      </c>
      <c r="L25" s="154" t="s">
        <v>228</v>
      </c>
      <c r="M25" s="154">
        <v>249.2</v>
      </c>
      <c r="N25" s="154">
        <v>7</v>
      </c>
      <c r="O25" s="154">
        <f t="shared" si="1"/>
        <v>1744.3999999999999</v>
      </c>
      <c r="Q25" s="154" t="s">
        <v>507</v>
      </c>
      <c r="R25" s="154" t="s">
        <v>228</v>
      </c>
      <c r="S25" s="154">
        <v>0.77</v>
      </c>
      <c r="T25" s="154">
        <f t="shared" si="2"/>
        <v>38</v>
      </c>
      <c r="U25" s="154">
        <f t="shared" si="3"/>
        <v>29.26</v>
      </c>
    </row>
    <row r="26" spans="2:21" ht="14.1" customHeight="1">
      <c r="B26" s="158"/>
      <c r="C26" s="159"/>
      <c r="D26" s="168" t="s">
        <v>515</v>
      </c>
      <c r="E26" s="159"/>
      <c r="F26" s="160"/>
      <c r="G26" s="160">
        <v>0</v>
      </c>
      <c r="H26" s="161">
        <f t="shared" si="0"/>
        <v>0</v>
      </c>
      <c r="K26" s="154" t="s">
        <v>557</v>
      </c>
      <c r="L26" s="154" t="s">
        <v>228</v>
      </c>
      <c r="M26" s="154">
        <v>756.8</v>
      </c>
      <c r="N26" s="154">
        <v>4</v>
      </c>
      <c r="O26" s="154">
        <f t="shared" si="1"/>
        <v>3027.2</v>
      </c>
      <c r="Q26" s="154" t="s">
        <v>511</v>
      </c>
      <c r="R26" s="154" t="s">
        <v>228</v>
      </c>
      <c r="S26" s="154">
        <v>854.22</v>
      </c>
      <c r="T26" s="154">
        <f t="shared" si="2"/>
        <v>12</v>
      </c>
      <c r="U26" s="154">
        <f t="shared" si="3"/>
        <v>10250.64</v>
      </c>
    </row>
    <row r="27" spans="2:21" ht="14.1" customHeight="1">
      <c r="B27" s="158"/>
      <c r="C27" s="159">
        <v>20</v>
      </c>
      <c r="D27" s="169" t="s">
        <v>516</v>
      </c>
      <c r="E27" s="159" t="s">
        <v>228</v>
      </c>
      <c r="F27" s="160">
        <v>1</v>
      </c>
      <c r="G27" s="160">
        <f>3823.45-238.58</f>
        <v>3584.87</v>
      </c>
      <c r="H27" s="161">
        <f t="shared" si="0"/>
        <v>3584.87</v>
      </c>
      <c r="K27" s="154" t="s">
        <v>650</v>
      </c>
      <c r="L27" s="154" t="s">
        <v>228</v>
      </c>
      <c r="M27" s="154">
        <v>148.41999999999999</v>
      </c>
      <c r="N27" s="154">
        <v>8</v>
      </c>
      <c r="O27" s="154">
        <f t="shared" si="1"/>
        <v>1187.3599999999999</v>
      </c>
      <c r="Q27" s="154" t="s">
        <v>512</v>
      </c>
      <c r="R27" s="154" t="s">
        <v>228</v>
      </c>
      <c r="S27" s="154">
        <v>963.64</v>
      </c>
      <c r="T27" s="154">
        <f t="shared" si="2"/>
        <v>2</v>
      </c>
      <c r="U27" s="154">
        <f t="shared" si="3"/>
        <v>1927.28</v>
      </c>
    </row>
    <row r="28" spans="2:21" ht="14.1" customHeight="1">
      <c r="B28" s="158"/>
      <c r="C28" s="159">
        <v>21</v>
      </c>
      <c r="D28" s="169" t="s">
        <v>517</v>
      </c>
      <c r="E28" s="159" t="s">
        <v>228</v>
      </c>
      <c r="F28" s="160">
        <v>8</v>
      </c>
      <c r="G28" s="160">
        <v>539.4</v>
      </c>
      <c r="H28" s="161">
        <f t="shared" si="0"/>
        <v>4315.2</v>
      </c>
      <c r="K28" s="154" t="s">
        <v>529</v>
      </c>
      <c r="L28" s="154" t="s">
        <v>228</v>
      </c>
      <c r="M28" s="154">
        <v>14.61</v>
      </c>
      <c r="N28" s="154">
        <v>2</v>
      </c>
      <c r="O28" s="154">
        <f t="shared" si="1"/>
        <v>29.22</v>
      </c>
      <c r="Q28" s="154" t="s">
        <v>533</v>
      </c>
      <c r="R28" s="154" t="s">
        <v>228</v>
      </c>
      <c r="S28" s="154">
        <v>204.55</v>
      </c>
      <c r="T28" s="154">
        <f t="shared" si="2"/>
        <v>2</v>
      </c>
      <c r="U28" s="154">
        <f t="shared" si="3"/>
        <v>409.1</v>
      </c>
    </row>
    <row r="29" spans="2:21" ht="14.1" customHeight="1">
      <c r="B29" s="158"/>
      <c r="C29" s="159">
        <v>22</v>
      </c>
      <c r="D29" s="169" t="s">
        <v>518</v>
      </c>
      <c r="E29" s="159" t="s">
        <v>228</v>
      </c>
      <c r="F29" s="160">
        <v>8</v>
      </c>
      <c r="G29" s="160">
        <v>34.090000000000003</v>
      </c>
      <c r="H29" s="161">
        <f t="shared" si="0"/>
        <v>272.72000000000003</v>
      </c>
      <c r="K29" s="154" t="s">
        <v>507</v>
      </c>
      <c r="L29" s="154" t="s">
        <v>228</v>
      </c>
      <c r="M29" s="154">
        <v>0.77</v>
      </c>
      <c r="N29" s="154">
        <v>38</v>
      </c>
      <c r="O29" s="154">
        <f t="shared" si="1"/>
        <v>29.26</v>
      </c>
      <c r="Q29" s="154" t="s">
        <v>509</v>
      </c>
      <c r="R29" s="154" t="s">
        <v>228</v>
      </c>
      <c r="S29" s="154">
        <v>11</v>
      </c>
      <c r="T29" s="154">
        <f t="shared" si="2"/>
        <v>38</v>
      </c>
      <c r="U29" s="154">
        <f t="shared" si="3"/>
        <v>418</v>
      </c>
    </row>
    <row r="30" spans="2:21" ht="14.1" customHeight="1">
      <c r="B30" s="158"/>
      <c r="C30" s="159">
        <v>23</v>
      </c>
      <c r="D30" s="169" t="s">
        <v>519</v>
      </c>
      <c r="E30" s="159" t="s">
        <v>228</v>
      </c>
      <c r="F30" s="160">
        <v>1</v>
      </c>
      <c r="G30" s="160">
        <v>248.38</v>
      </c>
      <c r="H30" s="161">
        <f t="shared" si="0"/>
        <v>248.38</v>
      </c>
      <c r="K30" s="154" t="s">
        <v>511</v>
      </c>
      <c r="L30" s="154" t="s">
        <v>228</v>
      </c>
      <c r="M30" s="154">
        <v>854.22</v>
      </c>
      <c r="N30" s="154">
        <v>12</v>
      </c>
      <c r="O30" s="154">
        <f t="shared" si="1"/>
        <v>10250.64</v>
      </c>
      <c r="Q30" s="154" t="s">
        <v>547</v>
      </c>
      <c r="R30" s="154" t="s">
        <v>228</v>
      </c>
      <c r="S30" s="154">
        <v>0.31</v>
      </c>
      <c r="T30" s="154">
        <f t="shared" si="2"/>
        <v>85</v>
      </c>
      <c r="U30" s="154">
        <f t="shared" si="3"/>
        <v>26.35</v>
      </c>
    </row>
    <row r="31" spans="2:21" ht="14.1" customHeight="1">
      <c r="B31" s="158"/>
      <c r="C31" s="159"/>
      <c r="D31" s="168" t="s">
        <v>520</v>
      </c>
      <c r="E31" s="159"/>
      <c r="F31" s="160"/>
      <c r="G31" s="160">
        <v>0</v>
      </c>
      <c r="H31" s="161">
        <f t="shared" si="0"/>
        <v>0</v>
      </c>
      <c r="K31" s="154" t="s">
        <v>512</v>
      </c>
      <c r="L31" s="154" t="s">
        <v>228</v>
      </c>
      <c r="M31" s="154">
        <v>963.64</v>
      </c>
      <c r="N31" s="154">
        <v>2</v>
      </c>
      <c r="O31" s="154">
        <f t="shared" si="1"/>
        <v>1927.28</v>
      </c>
      <c r="Q31" s="154" t="s">
        <v>502</v>
      </c>
      <c r="R31" s="154" t="s">
        <v>228</v>
      </c>
      <c r="S31" s="154">
        <v>1.46</v>
      </c>
      <c r="T31" s="154">
        <f t="shared" si="2"/>
        <v>30</v>
      </c>
      <c r="U31" s="154">
        <f t="shared" si="3"/>
        <v>43.8</v>
      </c>
    </row>
    <row r="32" spans="2:21" ht="14.1" customHeight="1">
      <c r="B32" s="158"/>
      <c r="C32" s="159">
        <v>24</v>
      </c>
      <c r="D32" s="169" t="s">
        <v>521</v>
      </c>
      <c r="E32" s="159" t="s">
        <v>228</v>
      </c>
      <c r="F32" s="160">
        <v>6</v>
      </c>
      <c r="G32" s="160">
        <v>2313.36</v>
      </c>
      <c r="H32" s="161">
        <f t="shared" si="0"/>
        <v>13880.16</v>
      </c>
      <c r="K32" s="154" t="s">
        <v>533</v>
      </c>
      <c r="L32" s="154" t="s">
        <v>228</v>
      </c>
      <c r="M32" s="154">
        <v>204.55</v>
      </c>
      <c r="N32" s="154">
        <v>2</v>
      </c>
      <c r="O32" s="154">
        <f t="shared" si="1"/>
        <v>409.1</v>
      </c>
      <c r="Q32" s="154" t="s">
        <v>505</v>
      </c>
      <c r="R32" s="154" t="s">
        <v>228</v>
      </c>
      <c r="S32" s="154">
        <v>0.38</v>
      </c>
      <c r="T32" s="154">
        <f t="shared" si="2"/>
        <v>50</v>
      </c>
      <c r="U32" s="154">
        <f t="shared" si="3"/>
        <v>19</v>
      </c>
    </row>
    <row r="33" spans="2:21" ht="14.1" customHeight="1">
      <c r="B33" s="158"/>
      <c r="C33" s="159">
        <v>25</v>
      </c>
      <c r="D33" s="169" t="s">
        <v>522</v>
      </c>
      <c r="E33" s="159" t="s">
        <v>228</v>
      </c>
      <c r="F33" s="160">
        <v>6</v>
      </c>
      <c r="G33" s="160">
        <v>185.06</v>
      </c>
      <c r="H33" s="161">
        <f t="shared" si="0"/>
        <v>1110.3600000000001</v>
      </c>
      <c r="K33" s="154" t="s">
        <v>509</v>
      </c>
      <c r="L33" s="154" t="s">
        <v>228</v>
      </c>
      <c r="M33" s="154">
        <v>11</v>
      </c>
      <c r="N33" s="154">
        <v>38</v>
      </c>
      <c r="O33" s="154">
        <f t="shared" si="1"/>
        <v>418</v>
      </c>
      <c r="Q33" s="154" t="s">
        <v>514</v>
      </c>
      <c r="R33" s="154" t="s">
        <v>228</v>
      </c>
      <c r="S33" s="154">
        <v>43.83</v>
      </c>
      <c r="T33" s="154">
        <f t="shared" si="2"/>
        <v>1</v>
      </c>
      <c r="U33" s="154">
        <f t="shared" si="3"/>
        <v>43.83</v>
      </c>
    </row>
    <row r="34" spans="2:21" ht="14.1" customHeight="1">
      <c r="B34" s="158"/>
      <c r="C34" s="159">
        <v>26</v>
      </c>
      <c r="D34" s="169" t="s">
        <v>523</v>
      </c>
      <c r="E34" s="159" t="s">
        <v>228</v>
      </c>
      <c r="F34" s="160">
        <v>6</v>
      </c>
      <c r="G34" s="160">
        <v>925.34</v>
      </c>
      <c r="H34" s="161">
        <f t="shared" si="0"/>
        <v>5552.04</v>
      </c>
      <c r="K34" s="154" t="s">
        <v>547</v>
      </c>
      <c r="L34" s="154" t="s">
        <v>228</v>
      </c>
      <c r="M34" s="154">
        <v>0.31</v>
      </c>
      <c r="N34" s="154">
        <v>85</v>
      </c>
      <c r="O34" s="154">
        <f t="shared" si="1"/>
        <v>26.35</v>
      </c>
      <c r="Q34" s="154" t="s">
        <v>550</v>
      </c>
      <c r="R34" s="154" t="s">
        <v>228</v>
      </c>
      <c r="S34" s="154">
        <v>189.93</v>
      </c>
      <c r="T34" s="154">
        <f t="shared" si="2"/>
        <v>1</v>
      </c>
      <c r="U34" s="154">
        <f t="shared" si="3"/>
        <v>189.93</v>
      </c>
    </row>
    <row r="35" spans="2:21" ht="14.1" customHeight="1">
      <c r="B35" s="158"/>
      <c r="C35" s="159">
        <v>27</v>
      </c>
      <c r="D35" s="169" t="s">
        <v>524</v>
      </c>
      <c r="E35" s="159" t="s">
        <v>228</v>
      </c>
      <c r="F35" s="160">
        <v>6</v>
      </c>
      <c r="G35" s="160">
        <v>292.20999999999998</v>
      </c>
      <c r="H35" s="161">
        <f t="shared" si="0"/>
        <v>1753.2599999999998</v>
      </c>
      <c r="K35" s="154" t="s">
        <v>502</v>
      </c>
      <c r="L35" s="154" t="s">
        <v>228</v>
      </c>
      <c r="M35" s="154">
        <v>1.46</v>
      </c>
      <c r="N35" s="154">
        <v>30</v>
      </c>
      <c r="O35" s="154">
        <f t="shared" si="1"/>
        <v>43.8</v>
      </c>
      <c r="Q35" s="154" t="s">
        <v>519</v>
      </c>
      <c r="R35" s="154" t="s">
        <v>228</v>
      </c>
      <c r="S35" s="154">
        <v>248.38</v>
      </c>
      <c r="T35" s="154">
        <f t="shared" si="2"/>
        <v>1</v>
      </c>
      <c r="U35" s="154">
        <f t="shared" si="3"/>
        <v>248.38</v>
      </c>
    </row>
    <row r="36" spans="2:21" ht="14.1" customHeight="1">
      <c r="B36" s="158"/>
      <c r="C36" s="159">
        <v>28</v>
      </c>
      <c r="D36" s="169" t="s">
        <v>525</v>
      </c>
      <c r="E36" s="159" t="s">
        <v>228</v>
      </c>
      <c r="F36" s="160">
        <v>6</v>
      </c>
      <c r="G36" s="160">
        <v>146.1</v>
      </c>
      <c r="H36" s="161">
        <f t="shared" si="0"/>
        <v>876.59999999999991</v>
      </c>
      <c r="K36" s="154" t="s">
        <v>505</v>
      </c>
      <c r="L36" s="154" t="s">
        <v>228</v>
      </c>
      <c r="M36" s="154">
        <v>0.38</v>
      </c>
      <c r="N36" s="154">
        <v>50</v>
      </c>
      <c r="O36" s="154">
        <f t="shared" si="1"/>
        <v>19</v>
      </c>
      <c r="Q36" s="154" t="s">
        <v>553</v>
      </c>
      <c r="R36" s="154" t="s">
        <v>228</v>
      </c>
      <c r="S36" s="154">
        <v>694.45</v>
      </c>
      <c r="T36" s="154">
        <f t="shared" si="2"/>
        <v>2</v>
      </c>
      <c r="U36" s="154">
        <f t="shared" si="3"/>
        <v>1388.9</v>
      </c>
    </row>
    <row r="37" spans="2:21" ht="14.1" customHeight="1">
      <c r="B37" s="158"/>
      <c r="C37" s="159"/>
      <c r="D37" s="168" t="s">
        <v>526</v>
      </c>
      <c r="E37" s="159"/>
      <c r="F37" s="160"/>
      <c r="G37" s="160">
        <v>0</v>
      </c>
      <c r="H37" s="161">
        <f t="shared" si="0"/>
        <v>0</v>
      </c>
      <c r="K37" s="154" t="s">
        <v>514</v>
      </c>
      <c r="L37" s="154" t="s">
        <v>228</v>
      </c>
      <c r="M37" s="154">
        <v>43.83</v>
      </c>
      <c r="N37" s="154">
        <v>1</v>
      </c>
      <c r="O37" s="154">
        <f t="shared" si="1"/>
        <v>43.83</v>
      </c>
      <c r="Q37" s="154" t="s">
        <v>648</v>
      </c>
      <c r="R37" s="154" t="s">
        <v>228</v>
      </c>
      <c r="S37" s="154">
        <v>38.74</v>
      </c>
      <c r="T37" s="154">
        <f t="shared" si="2"/>
        <v>10</v>
      </c>
      <c r="U37" s="154">
        <f t="shared" si="3"/>
        <v>387.40000000000003</v>
      </c>
    </row>
    <row r="38" spans="2:21" ht="14.1" customHeight="1">
      <c r="B38" s="158"/>
      <c r="C38" s="159">
        <v>1</v>
      </c>
      <c r="D38" s="169" t="s">
        <v>527</v>
      </c>
      <c r="E38" s="159" t="s">
        <v>228</v>
      </c>
      <c r="F38" s="160">
        <v>1</v>
      </c>
      <c r="G38" s="160">
        <v>701.31</v>
      </c>
      <c r="H38" s="161">
        <f t="shared" si="0"/>
        <v>701.31</v>
      </c>
      <c r="K38" s="154" t="s">
        <v>550</v>
      </c>
      <c r="L38" s="154" t="s">
        <v>228</v>
      </c>
      <c r="M38" s="154">
        <v>189.93</v>
      </c>
      <c r="N38" s="154">
        <v>1</v>
      </c>
      <c r="O38" s="154">
        <f t="shared" si="1"/>
        <v>189.93</v>
      </c>
      <c r="Q38" s="154" t="s">
        <v>544</v>
      </c>
      <c r="R38" s="154" t="s">
        <v>228</v>
      </c>
      <c r="S38" s="154">
        <v>52.59</v>
      </c>
      <c r="T38" s="154">
        <f t="shared" si="2"/>
        <v>42</v>
      </c>
      <c r="U38" s="154">
        <f t="shared" si="3"/>
        <v>2208.7800000000002</v>
      </c>
    </row>
    <row r="39" spans="2:21" ht="14.1" customHeight="1">
      <c r="B39" s="158"/>
      <c r="C39" s="159">
        <v>2</v>
      </c>
      <c r="D39" s="169" t="s">
        <v>528</v>
      </c>
      <c r="E39" s="159" t="s">
        <v>228</v>
      </c>
      <c r="F39" s="160">
        <v>1</v>
      </c>
      <c r="G39" s="160">
        <v>136.36000000000001</v>
      </c>
      <c r="H39" s="161">
        <f t="shared" si="0"/>
        <v>136.36000000000001</v>
      </c>
      <c r="K39" s="154" t="s">
        <v>519</v>
      </c>
      <c r="L39" s="154" t="s">
        <v>228</v>
      </c>
      <c r="M39" s="154">
        <v>248.38</v>
      </c>
      <c r="N39" s="154">
        <v>1</v>
      </c>
      <c r="O39" s="154">
        <f t="shared" si="1"/>
        <v>248.38</v>
      </c>
      <c r="Q39" s="154" t="s">
        <v>545</v>
      </c>
      <c r="R39" s="154" t="s">
        <v>228</v>
      </c>
      <c r="S39" s="154">
        <v>87.02</v>
      </c>
      <c r="T39" s="154">
        <f t="shared" si="2"/>
        <v>4</v>
      </c>
      <c r="U39" s="154">
        <f t="shared" si="3"/>
        <v>348.08</v>
      </c>
    </row>
    <row r="40" spans="2:21" ht="14.1" customHeight="1">
      <c r="B40" s="158"/>
      <c r="C40" s="159">
        <v>3</v>
      </c>
      <c r="D40" s="169" t="s">
        <v>529</v>
      </c>
      <c r="E40" s="159" t="s">
        <v>228</v>
      </c>
      <c r="F40" s="160">
        <v>2</v>
      </c>
      <c r="G40" s="160">
        <v>14.61</v>
      </c>
      <c r="H40" s="161">
        <f t="shared" si="0"/>
        <v>29.22</v>
      </c>
      <c r="K40" s="154" t="s">
        <v>553</v>
      </c>
      <c r="L40" s="154" t="s">
        <v>228</v>
      </c>
      <c r="M40" s="154">
        <v>694.45</v>
      </c>
      <c r="N40" s="154">
        <v>1</v>
      </c>
      <c r="O40" s="154">
        <f t="shared" si="1"/>
        <v>694.45</v>
      </c>
      <c r="Q40" s="154" t="s">
        <v>497</v>
      </c>
      <c r="R40" s="154" t="s">
        <v>228</v>
      </c>
      <c r="S40" s="154">
        <v>5.16</v>
      </c>
      <c r="T40" s="154">
        <f t="shared" si="2"/>
        <v>26</v>
      </c>
      <c r="U40" s="154">
        <f t="shared" si="3"/>
        <v>134.16</v>
      </c>
    </row>
    <row r="41" spans="2:21" ht="14.1" customHeight="1">
      <c r="B41" s="158"/>
      <c r="C41" s="159">
        <v>4</v>
      </c>
      <c r="D41" s="169" t="s">
        <v>530</v>
      </c>
      <c r="E41" s="159" t="s">
        <v>228</v>
      </c>
      <c r="F41" s="160">
        <v>2</v>
      </c>
      <c r="G41" s="160">
        <v>175.32</v>
      </c>
      <c r="H41" s="161">
        <f t="shared" si="0"/>
        <v>350.64</v>
      </c>
      <c r="K41" s="154" t="s">
        <v>553</v>
      </c>
      <c r="L41" s="154" t="s">
        <v>228</v>
      </c>
      <c r="M41" s="154">
        <v>694.45</v>
      </c>
      <c r="N41" s="154">
        <v>1</v>
      </c>
      <c r="O41" s="154">
        <f t="shared" si="1"/>
        <v>694.45</v>
      </c>
      <c r="Q41" s="154" t="s">
        <v>498</v>
      </c>
      <c r="R41" s="154" t="s">
        <v>228</v>
      </c>
      <c r="S41" s="154">
        <v>5.4</v>
      </c>
      <c r="T41" s="154">
        <f t="shared" si="2"/>
        <v>6</v>
      </c>
      <c r="U41" s="154">
        <f t="shared" si="3"/>
        <v>32.400000000000006</v>
      </c>
    </row>
    <row r="42" spans="2:21" ht="14.1" customHeight="1">
      <c r="B42" s="158"/>
      <c r="C42" s="159">
        <v>5</v>
      </c>
      <c r="D42" s="169" t="s">
        <v>531</v>
      </c>
      <c r="E42" s="159" t="s">
        <v>228</v>
      </c>
      <c r="F42" s="160">
        <v>1</v>
      </c>
      <c r="G42" s="160">
        <v>180.19</v>
      </c>
      <c r="H42" s="161">
        <f t="shared" si="0"/>
        <v>180.19</v>
      </c>
      <c r="K42" s="154" t="s">
        <v>648</v>
      </c>
      <c r="L42" s="154" t="s">
        <v>228</v>
      </c>
      <c r="M42" s="154">
        <v>38.74</v>
      </c>
      <c r="N42" s="154">
        <v>10</v>
      </c>
      <c r="O42" s="154">
        <f t="shared" si="1"/>
        <v>387.40000000000003</v>
      </c>
      <c r="Q42" s="154" t="s">
        <v>513</v>
      </c>
      <c r="R42" s="154" t="s">
        <v>228</v>
      </c>
      <c r="S42" s="154">
        <v>17.53</v>
      </c>
      <c r="T42" s="154">
        <f t="shared" si="2"/>
        <v>14</v>
      </c>
      <c r="U42" s="154">
        <f t="shared" si="3"/>
        <v>245.42000000000002</v>
      </c>
    </row>
    <row r="43" spans="2:21" ht="14.1" customHeight="1">
      <c r="B43" s="158"/>
      <c r="C43" s="159">
        <v>6</v>
      </c>
      <c r="D43" s="169" t="s">
        <v>532</v>
      </c>
      <c r="E43" s="159" t="s">
        <v>228</v>
      </c>
      <c r="F43" s="160">
        <v>20</v>
      </c>
      <c r="G43" s="160">
        <v>9.0500000000000007</v>
      </c>
      <c r="H43" s="161">
        <f t="shared" si="0"/>
        <v>181</v>
      </c>
      <c r="K43" s="154" t="s">
        <v>544</v>
      </c>
      <c r="L43" s="154" t="s">
        <v>228</v>
      </c>
      <c r="M43" s="154">
        <v>52.59</v>
      </c>
      <c r="N43" s="154">
        <v>42</v>
      </c>
      <c r="O43" s="154">
        <f t="shared" si="1"/>
        <v>2208.7800000000002</v>
      </c>
      <c r="Q43" s="154" t="s">
        <v>539</v>
      </c>
      <c r="R43" s="154" t="s">
        <v>228</v>
      </c>
      <c r="S43" s="154">
        <v>126.62</v>
      </c>
      <c r="T43" s="154">
        <f t="shared" si="2"/>
        <v>1</v>
      </c>
      <c r="U43" s="154">
        <f t="shared" si="3"/>
        <v>126.62</v>
      </c>
    </row>
    <row r="44" spans="2:21" ht="14.1" customHeight="1">
      <c r="B44" s="158"/>
      <c r="C44" s="159">
        <v>7</v>
      </c>
      <c r="D44" s="169" t="s">
        <v>533</v>
      </c>
      <c r="E44" s="159" t="s">
        <v>228</v>
      </c>
      <c r="F44" s="160">
        <v>2</v>
      </c>
      <c r="G44" s="160">
        <v>204.55</v>
      </c>
      <c r="H44" s="161">
        <f t="shared" si="0"/>
        <v>409.1</v>
      </c>
      <c r="K44" s="154" t="s">
        <v>545</v>
      </c>
      <c r="L44" s="154" t="s">
        <v>228</v>
      </c>
      <c r="M44" s="154">
        <v>87.02</v>
      </c>
      <c r="N44" s="154">
        <v>4</v>
      </c>
      <c r="O44" s="154">
        <f t="shared" si="1"/>
        <v>348.08</v>
      </c>
      <c r="Q44" s="154" t="s">
        <v>549</v>
      </c>
      <c r="R44" s="154" t="s">
        <v>228</v>
      </c>
      <c r="S44" s="154">
        <v>11.68</v>
      </c>
      <c r="T44" s="154">
        <f t="shared" si="2"/>
        <v>61</v>
      </c>
      <c r="U44" s="154">
        <f t="shared" si="3"/>
        <v>712.48</v>
      </c>
    </row>
    <row r="45" spans="2:21" ht="14.1" customHeight="1">
      <c r="B45" s="158"/>
      <c r="C45" s="159">
        <v>8</v>
      </c>
      <c r="D45" s="169" t="s">
        <v>534</v>
      </c>
      <c r="E45" s="159" t="s">
        <v>228</v>
      </c>
      <c r="F45" s="160">
        <v>1</v>
      </c>
      <c r="G45" s="160">
        <v>76.94</v>
      </c>
      <c r="H45" s="161">
        <f t="shared" si="0"/>
        <v>76.94</v>
      </c>
      <c r="K45" s="154" t="s">
        <v>497</v>
      </c>
      <c r="L45" s="154" t="s">
        <v>228</v>
      </c>
      <c r="M45" s="154">
        <v>5.16</v>
      </c>
      <c r="N45" s="154">
        <v>26</v>
      </c>
      <c r="O45" s="154">
        <f t="shared" si="1"/>
        <v>134.16</v>
      </c>
      <c r="Q45" s="154" t="s">
        <v>518</v>
      </c>
      <c r="R45" s="154" t="s">
        <v>228</v>
      </c>
      <c r="S45" s="154">
        <v>34.090000000000003</v>
      </c>
      <c r="T45" s="154">
        <f t="shared" si="2"/>
        <v>8</v>
      </c>
      <c r="U45" s="154">
        <f t="shared" si="3"/>
        <v>272.72000000000003</v>
      </c>
    </row>
    <row r="46" spans="2:21" ht="14.1" customHeight="1">
      <c r="B46" s="158"/>
      <c r="C46" s="159">
        <v>9</v>
      </c>
      <c r="D46" s="169" t="s">
        <v>535</v>
      </c>
      <c r="E46" s="159" t="s">
        <v>228</v>
      </c>
      <c r="F46" s="160">
        <v>2</v>
      </c>
      <c r="G46" s="160">
        <v>14.9</v>
      </c>
      <c r="H46" s="161">
        <f t="shared" si="0"/>
        <v>29.8</v>
      </c>
      <c r="K46" s="154" t="s">
        <v>498</v>
      </c>
      <c r="L46" s="154" t="s">
        <v>228</v>
      </c>
      <c r="M46" s="154">
        <v>5.4</v>
      </c>
      <c r="N46" s="154">
        <v>6</v>
      </c>
      <c r="O46" s="154">
        <f t="shared" si="1"/>
        <v>32.400000000000006</v>
      </c>
      <c r="Q46" s="154" t="s">
        <v>525</v>
      </c>
      <c r="R46" s="154" t="s">
        <v>228</v>
      </c>
      <c r="S46" s="154">
        <v>146.1</v>
      </c>
      <c r="T46" s="154">
        <f t="shared" si="2"/>
        <v>6</v>
      </c>
      <c r="U46" s="154">
        <f t="shared" si="3"/>
        <v>876.59999999999991</v>
      </c>
    </row>
    <row r="47" spans="2:21" ht="14.1" customHeight="1">
      <c r="B47" s="158"/>
      <c r="C47" s="159">
        <v>10</v>
      </c>
      <c r="D47" s="169" t="s">
        <v>536</v>
      </c>
      <c r="E47" s="159" t="s">
        <v>228</v>
      </c>
      <c r="F47" s="160">
        <v>2</v>
      </c>
      <c r="G47" s="160">
        <v>25.81</v>
      </c>
      <c r="H47" s="161">
        <f t="shared" si="0"/>
        <v>51.62</v>
      </c>
      <c r="K47" s="154" t="s">
        <v>513</v>
      </c>
      <c r="L47" s="154" t="s">
        <v>228</v>
      </c>
      <c r="M47" s="154">
        <v>17.53</v>
      </c>
      <c r="N47" s="154">
        <v>14</v>
      </c>
      <c r="O47" s="154">
        <f t="shared" si="1"/>
        <v>245.42000000000002</v>
      </c>
      <c r="Q47" s="154" t="s">
        <v>531</v>
      </c>
      <c r="R47" s="154" t="s">
        <v>228</v>
      </c>
      <c r="S47" s="154">
        <v>180.19</v>
      </c>
      <c r="T47" s="154">
        <f t="shared" si="2"/>
        <v>1</v>
      </c>
      <c r="U47" s="154">
        <f t="shared" si="3"/>
        <v>180.19</v>
      </c>
    </row>
    <row r="48" spans="2:21" ht="14.1" customHeight="1">
      <c r="B48" s="158"/>
      <c r="C48" s="159">
        <v>11</v>
      </c>
      <c r="D48" s="169" t="s">
        <v>537</v>
      </c>
      <c r="E48" s="159" t="s">
        <v>228</v>
      </c>
      <c r="F48" s="160">
        <v>20</v>
      </c>
      <c r="G48" s="160">
        <v>2.71</v>
      </c>
      <c r="H48" s="161">
        <f t="shared" si="0"/>
        <v>54.2</v>
      </c>
      <c r="K48" s="154" t="s">
        <v>539</v>
      </c>
      <c r="L48" s="154" t="s">
        <v>228</v>
      </c>
      <c r="M48" s="154">
        <v>126.62</v>
      </c>
      <c r="N48" s="154">
        <v>1</v>
      </c>
      <c r="O48" s="154">
        <f t="shared" si="1"/>
        <v>126.62</v>
      </c>
      <c r="Q48" s="154" t="s">
        <v>496</v>
      </c>
      <c r="R48" s="154" t="s">
        <v>228</v>
      </c>
      <c r="S48" s="154">
        <v>17.899999999999999</v>
      </c>
      <c r="T48" s="154">
        <f t="shared" si="2"/>
        <v>38</v>
      </c>
      <c r="U48" s="154">
        <f t="shared" si="3"/>
        <v>680.19999999999993</v>
      </c>
    </row>
    <row r="49" spans="2:21" ht="14.1" customHeight="1">
      <c r="B49" s="158"/>
      <c r="C49" s="159">
        <v>12</v>
      </c>
      <c r="D49" s="169" t="s">
        <v>538</v>
      </c>
      <c r="E49" s="159" t="s">
        <v>228</v>
      </c>
      <c r="F49" s="160">
        <v>1</v>
      </c>
      <c r="G49" s="160">
        <v>0.31</v>
      </c>
      <c r="H49" s="161">
        <f t="shared" si="0"/>
        <v>0.31</v>
      </c>
      <c r="K49" s="154" t="s">
        <v>549</v>
      </c>
      <c r="L49" s="154" t="s">
        <v>228</v>
      </c>
      <c r="M49" s="154">
        <v>11.68</v>
      </c>
      <c r="N49" s="154">
        <v>61</v>
      </c>
      <c r="O49" s="154">
        <f t="shared" si="1"/>
        <v>712.48</v>
      </c>
      <c r="Q49" s="154" t="s">
        <v>530</v>
      </c>
      <c r="R49" s="154" t="s">
        <v>228</v>
      </c>
      <c r="S49" s="154">
        <v>175.32</v>
      </c>
      <c r="T49" s="154">
        <f t="shared" si="2"/>
        <v>2</v>
      </c>
      <c r="U49" s="154">
        <f t="shared" si="3"/>
        <v>350.64</v>
      </c>
    </row>
    <row r="50" spans="2:21" ht="14.1" customHeight="1">
      <c r="B50" s="158"/>
      <c r="C50" s="159">
        <v>13</v>
      </c>
      <c r="D50" s="169" t="s">
        <v>539</v>
      </c>
      <c r="E50" s="159" t="s">
        <v>228</v>
      </c>
      <c r="F50" s="160">
        <v>1</v>
      </c>
      <c r="G50" s="160">
        <v>126.62</v>
      </c>
      <c r="H50" s="161">
        <f t="shared" si="0"/>
        <v>126.62</v>
      </c>
      <c r="K50" s="154" t="s">
        <v>518</v>
      </c>
      <c r="L50" s="154" t="s">
        <v>228</v>
      </c>
      <c r="M50" s="154">
        <v>34.090000000000003</v>
      </c>
      <c r="N50" s="154">
        <v>8</v>
      </c>
      <c r="O50" s="154">
        <f t="shared" si="1"/>
        <v>272.72000000000003</v>
      </c>
      <c r="Q50" s="154" t="s">
        <v>543</v>
      </c>
      <c r="R50" s="154" t="s">
        <v>228</v>
      </c>
      <c r="S50" s="154">
        <v>74.02</v>
      </c>
      <c r="T50" s="154">
        <f t="shared" si="2"/>
        <v>15</v>
      </c>
      <c r="U50" s="154">
        <f t="shared" si="3"/>
        <v>1110.3</v>
      </c>
    </row>
    <row r="51" spans="2:21" ht="14.1" customHeight="1">
      <c r="B51" s="158"/>
      <c r="C51" s="159">
        <v>14</v>
      </c>
      <c r="D51" s="169" t="s">
        <v>540</v>
      </c>
      <c r="E51" s="159" t="s">
        <v>228</v>
      </c>
      <c r="F51" s="160">
        <v>1</v>
      </c>
      <c r="G51" s="160">
        <v>146.1</v>
      </c>
      <c r="H51" s="161">
        <f t="shared" si="0"/>
        <v>146.1</v>
      </c>
      <c r="K51" s="154" t="s">
        <v>525</v>
      </c>
      <c r="L51" s="154" t="s">
        <v>228</v>
      </c>
      <c r="M51" s="154">
        <v>146.1</v>
      </c>
      <c r="N51" s="154">
        <v>6</v>
      </c>
      <c r="O51" s="154">
        <f t="shared" si="1"/>
        <v>876.59999999999991</v>
      </c>
      <c r="Q51" s="154" t="s">
        <v>508</v>
      </c>
      <c r="R51" s="154" t="s">
        <v>228</v>
      </c>
      <c r="S51" s="154">
        <v>34.090000000000003</v>
      </c>
      <c r="T51" s="154">
        <f t="shared" si="2"/>
        <v>38</v>
      </c>
      <c r="U51" s="154">
        <f t="shared" si="3"/>
        <v>1295.42</v>
      </c>
    </row>
    <row r="52" spans="2:21" ht="14.1" customHeight="1">
      <c r="B52" s="158"/>
      <c r="C52" s="159"/>
      <c r="D52" s="168" t="s">
        <v>541</v>
      </c>
      <c r="E52" s="159"/>
      <c r="F52" s="160"/>
      <c r="G52" s="160">
        <v>0</v>
      </c>
      <c r="H52" s="161">
        <f t="shared" si="0"/>
        <v>0</v>
      </c>
      <c r="K52" s="154" t="s">
        <v>531</v>
      </c>
      <c r="L52" s="154" t="s">
        <v>228</v>
      </c>
      <c r="M52" s="154">
        <v>180.19</v>
      </c>
      <c r="N52" s="154">
        <v>1</v>
      </c>
      <c r="O52" s="154">
        <f t="shared" si="1"/>
        <v>180.19</v>
      </c>
      <c r="Q52" s="154" t="s">
        <v>613</v>
      </c>
      <c r="R52" s="154" t="s">
        <v>228</v>
      </c>
      <c r="S52" s="154">
        <v>2218.4499999999998</v>
      </c>
      <c r="T52" s="154">
        <f t="shared" si="2"/>
        <v>1</v>
      </c>
      <c r="U52" s="154">
        <f t="shared" si="3"/>
        <v>2218.4499999999998</v>
      </c>
    </row>
    <row r="53" spans="2:21" ht="14.1" customHeight="1">
      <c r="B53" s="158"/>
      <c r="C53" s="159">
        <v>1</v>
      </c>
      <c r="D53" s="169" t="s">
        <v>542</v>
      </c>
      <c r="E53" s="159" t="s">
        <v>228</v>
      </c>
      <c r="F53" s="160">
        <v>1</v>
      </c>
      <c r="G53" s="160">
        <v>834.76</v>
      </c>
      <c r="H53" s="161">
        <f t="shared" si="0"/>
        <v>834.76</v>
      </c>
      <c r="K53" s="154" t="s">
        <v>496</v>
      </c>
      <c r="L53" s="154" t="s">
        <v>228</v>
      </c>
      <c r="M53" s="154">
        <v>17.899999999999999</v>
      </c>
      <c r="N53" s="154">
        <v>38</v>
      </c>
      <c r="O53" s="154">
        <f t="shared" si="1"/>
        <v>680.19999999999993</v>
      </c>
      <c r="Q53" s="154" t="s">
        <v>630</v>
      </c>
      <c r="R53" s="154" t="s">
        <v>228</v>
      </c>
      <c r="S53" s="154">
        <v>130.63</v>
      </c>
      <c r="T53" s="154">
        <f t="shared" si="2"/>
        <v>1</v>
      </c>
      <c r="U53" s="154">
        <f t="shared" si="3"/>
        <v>130.63</v>
      </c>
    </row>
    <row r="54" spans="2:21" ht="14.1" customHeight="1">
      <c r="B54" s="158"/>
      <c r="C54" s="159">
        <v>2</v>
      </c>
      <c r="D54" s="169" t="s">
        <v>543</v>
      </c>
      <c r="E54" s="159" t="s">
        <v>228</v>
      </c>
      <c r="F54" s="160">
        <v>15</v>
      </c>
      <c r="G54" s="160">
        <v>74.02</v>
      </c>
      <c r="H54" s="161">
        <f t="shared" si="0"/>
        <v>1110.3</v>
      </c>
      <c r="K54" s="154" t="s">
        <v>530</v>
      </c>
      <c r="L54" s="154" t="s">
        <v>228</v>
      </c>
      <c r="M54" s="154">
        <v>175.32</v>
      </c>
      <c r="N54" s="154">
        <v>2</v>
      </c>
      <c r="O54" s="154">
        <f t="shared" si="1"/>
        <v>350.64</v>
      </c>
      <c r="Q54" s="154" t="s">
        <v>579</v>
      </c>
      <c r="R54" s="154" t="s">
        <v>228</v>
      </c>
      <c r="S54" s="154">
        <v>166.99</v>
      </c>
      <c r="T54" s="154">
        <f t="shared" si="2"/>
        <v>4</v>
      </c>
      <c r="U54" s="154">
        <f t="shared" si="3"/>
        <v>667.96</v>
      </c>
    </row>
    <row r="55" spans="2:21" ht="14.1" customHeight="1">
      <c r="B55" s="158"/>
      <c r="C55" s="159">
        <v>3</v>
      </c>
      <c r="D55" s="169" t="s">
        <v>544</v>
      </c>
      <c r="E55" s="159" t="s">
        <v>228</v>
      </c>
      <c r="F55" s="160">
        <v>42</v>
      </c>
      <c r="G55" s="160">
        <v>52.59</v>
      </c>
      <c r="H55" s="161">
        <f t="shared" si="0"/>
        <v>2208.7800000000002</v>
      </c>
      <c r="K55" s="154" t="s">
        <v>543</v>
      </c>
      <c r="L55" s="154" t="s">
        <v>228</v>
      </c>
      <c r="M55" s="154">
        <v>74.02</v>
      </c>
      <c r="N55" s="154">
        <v>15</v>
      </c>
      <c r="O55" s="154">
        <f t="shared" si="1"/>
        <v>1110.3</v>
      </c>
      <c r="Q55" s="154" t="s">
        <v>617</v>
      </c>
      <c r="R55" s="154" t="s">
        <v>228</v>
      </c>
      <c r="S55" s="154">
        <v>923.6</v>
      </c>
      <c r="T55" s="154">
        <f t="shared" si="2"/>
        <v>3</v>
      </c>
      <c r="U55" s="154">
        <f t="shared" si="3"/>
        <v>2770.8</v>
      </c>
    </row>
    <row r="56" spans="2:21" ht="14.1" customHeight="1">
      <c r="B56" s="158"/>
      <c r="C56" s="159">
        <v>4</v>
      </c>
      <c r="D56" s="169" t="s">
        <v>545</v>
      </c>
      <c r="E56" s="159" t="s">
        <v>228</v>
      </c>
      <c r="F56" s="160">
        <v>4</v>
      </c>
      <c r="G56" s="160">
        <v>87.02</v>
      </c>
      <c r="H56" s="161">
        <f t="shared" si="0"/>
        <v>348.08</v>
      </c>
      <c r="K56" s="154" t="s">
        <v>508</v>
      </c>
      <c r="L56" s="154" t="s">
        <v>228</v>
      </c>
      <c r="M56" s="154">
        <v>34.090000000000003</v>
      </c>
      <c r="N56" s="154">
        <v>38</v>
      </c>
      <c r="O56" s="154">
        <f t="shared" si="1"/>
        <v>1295.42</v>
      </c>
      <c r="Q56" s="154" t="s">
        <v>559</v>
      </c>
      <c r="R56" s="154" t="s">
        <v>228</v>
      </c>
      <c r="S56" s="154">
        <v>923.6</v>
      </c>
      <c r="T56" s="154">
        <f t="shared" si="2"/>
        <v>7</v>
      </c>
      <c r="U56" s="154">
        <f t="shared" si="3"/>
        <v>6465.2</v>
      </c>
    </row>
    <row r="57" spans="2:21" ht="14.1" customHeight="1">
      <c r="B57" s="158"/>
      <c r="C57" s="159">
        <v>5</v>
      </c>
      <c r="D57" s="169" t="s">
        <v>536</v>
      </c>
      <c r="E57" s="159" t="s">
        <v>228</v>
      </c>
      <c r="F57" s="160">
        <v>1</v>
      </c>
      <c r="G57" s="160">
        <v>25.81</v>
      </c>
      <c r="H57" s="161">
        <f t="shared" si="0"/>
        <v>25.81</v>
      </c>
      <c r="K57" s="154" t="s">
        <v>613</v>
      </c>
      <c r="L57" s="154" t="s">
        <v>228</v>
      </c>
      <c r="M57" s="154">
        <v>2218.4499999999998</v>
      </c>
      <c r="N57" s="154">
        <v>1</v>
      </c>
      <c r="O57" s="154">
        <f t="shared" si="1"/>
        <v>2218.4499999999998</v>
      </c>
      <c r="Q57" s="154" t="s">
        <v>639</v>
      </c>
      <c r="R57" s="154" t="s">
        <v>228</v>
      </c>
      <c r="S57" s="154">
        <v>274.99</v>
      </c>
      <c r="T57" s="154">
        <f t="shared" si="2"/>
        <v>1</v>
      </c>
      <c r="U57" s="154">
        <f t="shared" si="3"/>
        <v>274.99</v>
      </c>
    </row>
    <row r="58" spans="2:21" ht="14.1" customHeight="1">
      <c r="B58" s="158"/>
      <c r="C58" s="159">
        <v>6</v>
      </c>
      <c r="D58" s="169" t="s">
        <v>535</v>
      </c>
      <c r="E58" s="159" t="s">
        <v>228</v>
      </c>
      <c r="F58" s="160">
        <v>20</v>
      </c>
      <c r="G58" s="160">
        <v>14.9</v>
      </c>
      <c r="H58" s="161">
        <f t="shared" si="0"/>
        <v>298</v>
      </c>
      <c r="K58" s="154" t="s">
        <v>630</v>
      </c>
      <c r="L58" s="154" t="s">
        <v>228</v>
      </c>
      <c r="M58" s="154">
        <v>130.63</v>
      </c>
      <c r="N58" s="154">
        <v>1</v>
      </c>
      <c r="O58" s="154">
        <f t="shared" si="1"/>
        <v>130.63</v>
      </c>
      <c r="Q58" s="154" t="s">
        <v>528</v>
      </c>
      <c r="R58" s="154" t="s">
        <v>228</v>
      </c>
      <c r="S58" s="154">
        <v>136.36000000000001</v>
      </c>
      <c r="T58" s="154">
        <f t="shared" si="2"/>
        <v>1</v>
      </c>
      <c r="U58" s="154">
        <f t="shared" si="3"/>
        <v>136.36000000000001</v>
      </c>
    </row>
    <row r="59" spans="2:21" ht="14.1" customHeight="1">
      <c r="B59" s="158"/>
      <c r="C59" s="159">
        <v>7</v>
      </c>
      <c r="D59" s="169" t="s">
        <v>546</v>
      </c>
      <c r="E59" s="159" t="s">
        <v>234</v>
      </c>
      <c r="F59" s="160">
        <v>1.89</v>
      </c>
      <c r="G59" s="160">
        <v>657.48</v>
      </c>
      <c r="H59" s="161">
        <f t="shared" si="0"/>
        <v>1242.6371999999999</v>
      </c>
      <c r="K59" s="154" t="s">
        <v>579</v>
      </c>
      <c r="L59" s="154" t="s">
        <v>228</v>
      </c>
      <c r="M59" s="154">
        <v>166.99</v>
      </c>
      <c r="N59" s="154">
        <v>3</v>
      </c>
      <c r="O59" s="154">
        <f t="shared" si="1"/>
        <v>500.97</v>
      </c>
      <c r="Q59" s="154" t="s">
        <v>642</v>
      </c>
      <c r="R59" s="154" t="s">
        <v>228</v>
      </c>
      <c r="S59" s="154">
        <v>286.14999999999998</v>
      </c>
      <c r="T59" s="154">
        <f t="shared" si="2"/>
        <v>7</v>
      </c>
      <c r="U59" s="154">
        <f t="shared" si="3"/>
        <v>2003.0499999999997</v>
      </c>
    </row>
    <row r="60" spans="2:21" ht="14.1" customHeight="1">
      <c r="B60" s="158"/>
      <c r="C60" s="159">
        <v>8</v>
      </c>
      <c r="D60" s="169" t="s">
        <v>537</v>
      </c>
      <c r="E60" s="159" t="s">
        <v>228</v>
      </c>
      <c r="F60" s="160">
        <v>102</v>
      </c>
      <c r="G60" s="160">
        <v>2.71</v>
      </c>
      <c r="H60" s="161">
        <f t="shared" si="0"/>
        <v>276.42</v>
      </c>
      <c r="K60" s="154" t="s">
        <v>579</v>
      </c>
      <c r="L60" s="154" t="s">
        <v>228</v>
      </c>
      <c r="M60" s="154">
        <v>166.99</v>
      </c>
      <c r="N60" s="154">
        <v>1</v>
      </c>
      <c r="O60" s="154">
        <f t="shared" si="1"/>
        <v>166.99</v>
      </c>
      <c r="Q60" s="154" t="s">
        <v>628</v>
      </c>
      <c r="R60" s="154" t="s">
        <v>228</v>
      </c>
      <c r="S60" s="154">
        <v>1630.45</v>
      </c>
      <c r="T60" s="154">
        <f t="shared" si="2"/>
        <v>1</v>
      </c>
      <c r="U60" s="154">
        <f t="shared" si="3"/>
        <v>1630.45</v>
      </c>
    </row>
    <row r="61" spans="2:21" ht="14.1" customHeight="1">
      <c r="B61" s="158"/>
      <c r="C61" s="159">
        <v>9</v>
      </c>
      <c r="D61" s="169" t="s">
        <v>547</v>
      </c>
      <c r="E61" s="159" t="s">
        <v>228</v>
      </c>
      <c r="F61" s="160">
        <v>85</v>
      </c>
      <c r="G61" s="160">
        <v>0.31</v>
      </c>
      <c r="H61" s="161">
        <f t="shared" si="0"/>
        <v>26.35</v>
      </c>
      <c r="K61" s="154" t="s">
        <v>617</v>
      </c>
      <c r="L61" s="154" t="s">
        <v>228</v>
      </c>
      <c r="M61" s="154">
        <v>923.6</v>
      </c>
      <c r="N61" s="154">
        <v>3</v>
      </c>
      <c r="O61" s="154">
        <f t="shared" si="1"/>
        <v>2770.8</v>
      </c>
      <c r="Q61" s="154" t="s">
        <v>522</v>
      </c>
      <c r="R61" s="154" t="s">
        <v>228</v>
      </c>
      <c r="S61" s="154">
        <v>185.06</v>
      </c>
      <c r="T61" s="154">
        <f t="shared" si="2"/>
        <v>6</v>
      </c>
      <c r="U61" s="154">
        <f t="shared" si="3"/>
        <v>1110.3600000000001</v>
      </c>
    </row>
    <row r="62" spans="2:21" ht="14.1" customHeight="1">
      <c r="B62" s="158"/>
      <c r="C62" s="159">
        <v>10</v>
      </c>
      <c r="D62" s="169" t="s">
        <v>548</v>
      </c>
      <c r="E62" s="159" t="s">
        <v>228</v>
      </c>
      <c r="F62" s="160">
        <v>97</v>
      </c>
      <c r="G62" s="160">
        <v>0.31</v>
      </c>
      <c r="H62" s="161">
        <f t="shared" si="0"/>
        <v>30.07</v>
      </c>
      <c r="K62" s="154" t="s">
        <v>559</v>
      </c>
      <c r="L62" s="154" t="s">
        <v>228</v>
      </c>
      <c r="M62" s="154">
        <v>923.6</v>
      </c>
      <c r="N62" s="154">
        <v>3</v>
      </c>
      <c r="O62" s="154">
        <f t="shared" si="1"/>
        <v>2770.8</v>
      </c>
      <c r="Q62" s="154" t="s">
        <v>527</v>
      </c>
      <c r="R62" s="154" t="s">
        <v>228</v>
      </c>
      <c r="S62" s="154">
        <v>701.31</v>
      </c>
      <c r="T62" s="154">
        <f t="shared" si="2"/>
        <v>1</v>
      </c>
      <c r="U62" s="154">
        <f t="shared" si="3"/>
        <v>701.31</v>
      </c>
    </row>
    <row r="63" spans="2:21" ht="14.1" customHeight="1">
      <c r="B63" s="158"/>
      <c r="C63" s="159">
        <v>11</v>
      </c>
      <c r="D63" s="169" t="s">
        <v>549</v>
      </c>
      <c r="E63" s="159" t="s">
        <v>228</v>
      </c>
      <c r="F63" s="160">
        <v>61</v>
      </c>
      <c r="G63" s="160">
        <v>11.68</v>
      </c>
      <c r="H63" s="161">
        <f t="shared" si="0"/>
        <v>712.48</v>
      </c>
      <c r="K63" s="154" t="s">
        <v>559</v>
      </c>
      <c r="L63" s="154" t="s">
        <v>228</v>
      </c>
      <c r="M63" s="154">
        <v>923.6</v>
      </c>
      <c r="N63" s="154">
        <v>3</v>
      </c>
      <c r="O63" s="154">
        <f t="shared" si="1"/>
        <v>2770.8</v>
      </c>
      <c r="Q63" s="154" t="s">
        <v>576</v>
      </c>
      <c r="R63" s="154" t="s">
        <v>228</v>
      </c>
      <c r="S63" s="154">
        <v>1640.05</v>
      </c>
      <c r="T63" s="154">
        <f t="shared" si="2"/>
        <v>1</v>
      </c>
      <c r="U63" s="154">
        <f t="shared" si="3"/>
        <v>1640.05</v>
      </c>
    </row>
    <row r="64" spans="2:21" ht="14.1" customHeight="1">
      <c r="B64" s="158"/>
      <c r="C64" s="159">
        <v>12</v>
      </c>
      <c r="D64" s="169" t="s">
        <v>550</v>
      </c>
      <c r="E64" s="159" t="s">
        <v>228</v>
      </c>
      <c r="F64" s="160">
        <v>1</v>
      </c>
      <c r="G64" s="160">
        <v>189.93</v>
      </c>
      <c r="H64" s="161">
        <f t="shared" si="0"/>
        <v>189.93</v>
      </c>
      <c r="K64" s="154" t="s">
        <v>559</v>
      </c>
      <c r="L64" s="154" t="s">
        <v>228</v>
      </c>
      <c r="M64" s="154">
        <v>923.6</v>
      </c>
      <c r="N64" s="154">
        <v>1</v>
      </c>
      <c r="O64" s="154">
        <f t="shared" si="1"/>
        <v>923.6</v>
      </c>
      <c r="Q64" s="154" t="s">
        <v>595</v>
      </c>
      <c r="R64" s="154" t="s">
        <v>228</v>
      </c>
      <c r="S64" s="154">
        <v>376.46</v>
      </c>
      <c r="T64" s="154">
        <f t="shared" si="2"/>
        <v>1</v>
      </c>
      <c r="U64" s="154">
        <f t="shared" si="3"/>
        <v>376.46</v>
      </c>
    </row>
    <row r="65" spans="2:21" ht="14.1" customHeight="1">
      <c r="B65" s="158"/>
      <c r="C65" s="159"/>
      <c r="D65" s="168" t="s">
        <v>551</v>
      </c>
      <c r="E65" s="159"/>
      <c r="F65" s="160"/>
      <c r="G65" s="160">
        <v>0</v>
      </c>
      <c r="H65" s="161">
        <f t="shared" si="0"/>
        <v>0</v>
      </c>
      <c r="K65" s="154" t="s">
        <v>639</v>
      </c>
      <c r="L65" s="154" t="s">
        <v>228</v>
      </c>
      <c r="M65" s="154">
        <v>274.99</v>
      </c>
      <c r="N65" s="154">
        <v>1</v>
      </c>
      <c r="O65" s="154">
        <f t="shared" si="1"/>
        <v>274.99</v>
      </c>
      <c r="Q65" s="154" t="s">
        <v>608</v>
      </c>
      <c r="R65" s="154" t="s">
        <v>228</v>
      </c>
      <c r="S65" s="154">
        <v>1527.22</v>
      </c>
      <c r="T65" s="154">
        <f t="shared" si="2"/>
        <v>2</v>
      </c>
      <c r="U65" s="154">
        <f t="shared" si="3"/>
        <v>3054.44</v>
      </c>
    </row>
    <row r="66" spans="2:21" ht="14.1" customHeight="1">
      <c r="B66" s="158"/>
      <c r="C66" s="159" t="s">
        <v>552</v>
      </c>
      <c r="D66" s="169" t="s">
        <v>553</v>
      </c>
      <c r="E66" s="159" t="s">
        <v>228</v>
      </c>
      <c r="F66" s="160">
        <v>1</v>
      </c>
      <c r="G66" s="160">
        <v>694.45</v>
      </c>
      <c r="H66" s="161">
        <f t="shared" si="0"/>
        <v>694.45</v>
      </c>
      <c r="K66" s="154" t="s">
        <v>528</v>
      </c>
      <c r="L66" s="154" t="s">
        <v>228</v>
      </c>
      <c r="M66" s="154">
        <v>136.36000000000001</v>
      </c>
      <c r="N66" s="154">
        <v>1</v>
      </c>
      <c r="O66" s="154">
        <f t="shared" si="1"/>
        <v>136.36000000000001</v>
      </c>
      <c r="Q66" s="154" t="s">
        <v>567</v>
      </c>
      <c r="R66" s="154" t="s">
        <v>228</v>
      </c>
      <c r="S66" s="154">
        <v>2260.42</v>
      </c>
      <c r="T66" s="154">
        <f t="shared" si="2"/>
        <v>2</v>
      </c>
      <c r="U66" s="154">
        <f t="shared" si="3"/>
        <v>4520.84</v>
      </c>
    </row>
    <row r="67" spans="2:21" ht="14.1" customHeight="1">
      <c r="B67" s="158"/>
      <c r="C67" s="159" t="s">
        <v>554</v>
      </c>
      <c r="D67" s="169" t="s">
        <v>555</v>
      </c>
      <c r="E67" s="159" t="s">
        <v>228</v>
      </c>
      <c r="F67" s="160">
        <v>1</v>
      </c>
      <c r="G67" s="160">
        <v>747.01</v>
      </c>
      <c r="H67" s="161">
        <f t="shared" si="0"/>
        <v>747.01</v>
      </c>
      <c r="K67" s="154" t="s">
        <v>642</v>
      </c>
      <c r="L67" s="154" t="s">
        <v>228</v>
      </c>
      <c r="M67" s="154">
        <v>286.14999999999998</v>
      </c>
      <c r="N67" s="154">
        <v>6</v>
      </c>
      <c r="O67" s="154">
        <f t="shared" si="1"/>
        <v>1716.8999999999999</v>
      </c>
      <c r="Q67" s="154" t="s">
        <v>521</v>
      </c>
      <c r="R67" s="154" t="s">
        <v>228</v>
      </c>
      <c r="S67" s="154">
        <v>2313.36</v>
      </c>
      <c r="T67" s="154">
        <f t="shared" si="2"/>
        <v>6</v>
      </c>
      <c r="U67" s="154">
        <f t="shared" si="3"/>
        <v>13880.16</v>
      </c>
    </row>
    <row r="68" spans="2:21" ht="14.1" customHeight="1">
      <c r="B68" s="158"/>
      <c r="C68" s="159" t="s">
        <v>556</v>
      </c>
      <c r="D68" s="169" t="s">
        <v>557</v>
      </c>
      <c r="E68" s="159" t="s">
        <v>228</v>
      </c>
      <c r="F68" s="160">
        <v>4</v>
      </c>
      <c r="G68" s="160">
        <v>756.8</v>
      </c>
      <c r="H68" s="161">
        <f t="shared" si="0"/>
        <v>3027.2</v>
      </c>
      <c r="K68" s="154" t="s">
        <v>642</v>
      </c>
      <c r="L68" s="154" t="s">
        <v>228</v>
      </c>
      <c r="M68" s="154">
        <v>286.14999999999998</v>
      </c>
      <c r="N68" s="154">
        <v>1</v>
      </c>
      <c r="O68" s="154">
        <f t="shared" si="1"/>
        <v>286.14999999999998</v>
      </c>
      <c r="Q68" s="154" t="s">
        <v>499</v>
      </c>
      <c r="R68" s="154" t="s">
        <v>228</v>
      </c>
      <c r="S68" s="154">
        <v>20.45</v>
      </c>
      <c r="T68" s="154">
        <f t="shared" si="2"/>
        <v>38</v>
      </c>
      <c r="U68" s="154">
        <f t="shared" si="3"/>
        <v>777.1</v>
      </c>
    </row>
    <row r="69" spans="2:21" ht="14.1" customHeight="1">
      <c r="B69" s="158"/>
      <c r="C69" s="159" t="s">
        <v>558</v>
      </c>
      <c r="D69" s="169" t="s">
        <v>559</v>
      </c>
      <c r="E69" s="159" t="s">
        <v>228</v>
      </c>
      <c r="F69" s="160">
        <v>3</v>
      </c>
      <c r="G69" s="160">
        <v>923.6</v>
      </c>
      <c r="H69" s="161">
        <f t="shared" si="0"/>
        <v>2770.8</v>
      </c>
      <c r="K69" s="154" t="s">
        <v>628</v>
      </c>
      <c r="L69" s="154" t="s">
        <v>228</v>
      </c>
      <c r="M69" s="154">
        <v>1630.45</v>
      </c>
      <c r="N69" s="154">
        <v>1</v>
      </c>
      <c r="O69" s="154">
        <f t="shared" si="1"/>
        <v>1630.45</v>
      </c>
      <c r="Q69" s="154" t="s">
        <v>500</v>
      </c>
      <c r="R69" s="154" t="s">
        <v>228</v>
      </c>
      <c r="S69" s="154">
        <v>22.4</v>
      </c>
      <c r="T69" s="154">
        <f t="shared" si="2"/>
        <v>38</v>
      </c>
      <c r="U69" s="154">
        <f t="shared" si="3"/>
        <v>851.19999999999993</v>
      </c>
    </row>
    <row r="70" spans="2:21" ht="14.1" customHeight="1">
      <c r="B70" s="158"/>
      <c r="C70" s="159" t="s">
        <v>560</v>
      </c>
      <c r="D70" s="169" t="s">
        <v>561</v>
      </c>
      <c r="E70" s="159" t="s">
        <v>228</v>
      </c>
      <c r="F70" s="160">
        <v>1</v>
      </c>
      <c r="G70" s="160">
        <v>536.95000000000005</v>
      </c>
      <c r="H70" s="161">
        <f t="shared" si="0"/>
        <v>536.95000000000005</v>
      </c>
      <c r="K70" s="154" t="s">
        <v>522</v>
      </c>
      <c r="L70" s="154" t="s">
        <v>228</v>
      </c>
      <c r="M70" s="154">
        <v>185.06</v>
      </c>
      <c r="N70" s="154">
        <v>6</v>
      </c>
      <c r="O70" s="154">
        <f t="shared" si="1"/>
        <v>1110.3600000000001</v>
      </c>
      <c r="Q70" s="154" t="s">
        <v>565</v>
      </c>
      <c r="R70" s="154" t="s">
        <v>228</v>
      </c>
      <c r="S70" s="154">
        <v>2710.43</v>
      </c>
      <c r="T70" s="154">
        <f t="shared" si="2"/>
        <v>4</v>
      </c>
      <c r="U70" s="154">
        <f t="shared" si="3"/>
        <v>10841.72</v>
      </c>
    </row>
    <row r="71" spans="2:21" ht="14.1" customHeight="1">
      <c r="B71" s="158"/>
      <c r="C71" s="159" t="s">
        <v>562</v>
      </c>
      <c r="D71" s="169" t="s">
        <v>563</v>
      </c>
      <c r="E71" s="159" t="s">
        <v>228</v>
      </c>
      <c r="F71" s="160">
        <v>1</v>
      </c>
      <c r="G71" s="160">
        <v>1088.7</v>
      </c>
      <c r="H71" s="161">
        <f t="shared" ref="H71:H131" si="4">F71*G71</f>
        <v>1088.7</v>
      </c>
      <c r="K71" s="154" t="s">
        <v>527</v>
      </c>
      <c r="L71" s="154" t="s">
        <v>228</v>
      </c>
      <c r="M71" s="154">
        <v>701.31</v>
      </c>
      <c r="N71" s="154">
        <v>1</v>
      </c>
      <c r="O71" s="154">
        <f t="shared" ref="O71:O121" si="5">M71*N71</f>
        <v>701.31</v>
      </c>
      <c r="Q71" s="154" t="s">
        <v>523</v>
      </c>
      <c r="R71" s="154" t="s">
        <v>228</v>
      </c>
      <c r="S71" s="154">
        <v>925.34</v>
      </c>
      <c r="T71" s="154">
        <f t="shared" ref="T71:T98" si="6">SUMIF(K$6:K$121,Q71,N$6:N$121)</f>
        <v>6</v>
      </c>
      <c r="U71" s="154">
        <f t="shared" ref="U71:U98" si="7">S71*T71</f>
        <v>5552.04</v>
      </c>
    </row>
    <row r="72" spans="2:21" ht="14.1" customHeight="1">
      <c r="B72" s="158"/>
      <c r="C72" s="159" t="s">
        <v>564</v>
      </c>
      <c r="D72" s="169" t="s">
        <v>565</v>
      </c>
      <c r="E72" s="159" t="s">
        <v>228</v>
      </c>
      <c r="F72" s="160">
        <v>1</v>
      </c>
      <c r="G72" s="160">
        <v>2710.43</v>
      </c>
      <c r="H72" s="161">
        <f t="shared" si="4"/>
        <v>2710.43</v>
      </c>
      <c r="K72" s="154" t="s">
        <v>576</v>
      </c>
      <c r="L72" s="154" t="s">
        <v>228</v>
      </c>
      <c r="M72" s="154">
        <v>1640.05</v>
      </c>
      <c r="N72" s="154">
        <v>1</v>
      </c>
      <c r="O72" s="154">
        <f t="shared" si="5"/>
        <v>1640.05</v>
      </c>
      <c r="Q72" s="154" t="s">
        <v>540</v>
      </c>
      <c r="R72" s="154" t="s">
        <v>228</v>
      </c>
      <c r="S72" s="154">
        <v>146.1</v>
      </c>
      <c r="T72" s="154">
        <f t="shared" si="6"/>
        <v>1</v>
      </c>
      <c r="U72" s="154">
        <f t="shared" si="7"/>
        <v>146.1</v>
      </c>
    </row>
    <row r="73" spans="2:21" ht="14.1" customHeight="1">
      <c r="B73" s="158"/>
      <c r="C73" s="159" t="s">
        <v>566</v>
      </c>
      <c r="D73" s="169" t="s">
        <v>567</v>
      </c>
      <c r="E73" s="159" t="s">
        <v>228</v>
      </c>
      <c r="F73" s="160">
        <v>1</v>
      </c>
      <c r="G73" s="160">
        <v>2260.42</v>
      </c>
      <c r="H73" s="161">
        <f t="shared" si="4"/>
        <v>2260.42</v>
      </c>
      <c r="K73" s="154" t="s">
        <v>595</v>
      </c>
      <c r="L73" s="154" t="s">
        <v>228</v>
      </c>
      <c r="M73" s="154">
        <v>376.46</v>
      </c>
      <c r="N73" s="154">
        <v>1</v>
      </c>
      <c r="O73" s="154">
        <f t="shared" si="5"/>
        <v>376.46</v>
      </c>
      <c r="Q73" s="154" t="s">
        <v>571</v>
      </c>
      <c r="R73" s="154" t="s">
        <v>228</v>
      </c>
      <c r="S73" s="154">
        <v>59.98</v>
      </c>
      <c r="T73" s="154">
        <f t="shared" si="6"/>
        <v>4</v>
      </c>
      <c r="U73" s="154">
        <f t="shared" si="7"/>
        <v>239.92</v>
      </c>
    </row>
    <row r="74" spans="2:21" ht="14.1" customHeight="1">
      <c r="B74" s="158"/>
      <c r="C74" s="159" t="s">
        <v>568</v>
      </c>
      <c r="D74" s="169" t="s">
        <v>569</v>
      </c>
      <c r="E74" s="159" t="s">
        <v>228</v>
      </c>
      <c r="F74" s="160">
        <v>1</v>
      </c>
      <c r="G74" s="160">
        <v>153.26</v>
      </c>
      <c r="H74" s="161">
        <f t="shared" si="4"/>
        <v>153.26</v>
      </c>
      <c r="K74" s="154" t="s">
        <v>608</v>
      </c>
      <c r="L74" s="154" t="s">
        <v>228</v>
      </c>
      <c r="M74" s="154">
        <v>1527.22</v>
      </c>
      <c r="N74" s="154">
        <v>1</v>
      </c>
      <c r="O74" s="154">
        <f t="shared" si="5"/>
        <v>1527.22</v>
      </c>
      <c r="Q74" s="154" t="s">
        <v>610</v>
      </c>
      <c r="R74" s="154" t="s">
        <v>228</v>
      </c>
      <c r="S74" s="154">
        <v>24.85</v>
      </c>
      <c r="T74" s="154">
        <f t="shared" si="6"/>
        <v>64</v>
      </c>
      <c r="U74" s="154">
        <f t="shared" si="7"/>
        <v>1590.4</v>
      </c>
    </row>
    <row r="75" spans="2:21" ht="14.1" customHeight="1">
      <c r="B75" s="158"/>
      <c r="C75" s="159" t="s">
        <v>570</v>
      </c>
      <c r="D75" s="169" t="s">
        <v>571</v>
      </c>
      <c r="E75" s="159" t="s">
        <v>228</v>
      </c>
      <c r="F75" s="160">
        <v>4</v>
      </c>
      <c r="G75" s="160">
        <v>59.98</v>
      </c>
      <c r="H75" s="161">
        <f t="shared" si="4"/>
        <v>239.92</v>
      </c>
      <c r="K75" s="154" t="s">
        <v>608</v>
      </c>
      <c r="L75" s="154" t="s">
        <v>228</v>
      </c>
      <c r="M75" s="154">
        <v>1527.22</v>
      </c>
      <c r="N75" s="154">
        <v>1</v>
      </c>
      <c r="O75" s="154">
        <f t="shared" si="5"/>
        <v>1527.22</v>
      </c>
      <c r="Q75" s="154" t="s">
        <v>654</v>
      </c>
      <c r="R75" s="154" t="s">
        <v>228</v>
      </c>
      <c r="S75" s="154">
        <v>53.15</v>
      </c>
      <c r="T75" s="154">
        <f t="shared" si="6"/>
        <v>15</v>
      </c>
      <c r="U75" s="154">
        <f t="shared" si="7"/>
        <v>797.25</v>
      </c>
    </row>
    <row r="76" spans="2:21" ht="14.1" customHeight="1">
      <c r="B76" s="158"/>
      <c r="C76" s="159" t="s">
        <v>572</v>
      </c>
      <c r="D76" s="169" t="s">
        <v>573</v>
      </c>
      <c r="E76" s="159" t="s">
        <v>228</v>
      </c>
      <c r="F76" s="160">
        <v>1</v>
      </c>
      <c r="G76" s="160">
        <v>213.4</v>
      </c>
      <c r="H76" s="161">
        <f t="shared" si="4"/>
        <v>213.4</v>
      </c>
      <c r="K76" s="154" t="s">
        <v>567</v>
      </c>
      <c r="L76" s="154" t="s">
        <v>228</v>
      </c>
      <c r="M76" s="154">
        <v>2260.42</v>
      </c>
      <c r="N76" s="154">
        <v>1</v>
      </c>
      <c r="O76" s="154">
        <f t="shared" si="5"/>
        <v>2260.42</v>
      </c>
      <c r="Q76" s="154" t="s">
        <v>597</v>
      </c>
      <c r="R76" s="154" t="s">
        <v>228</v>
      </c>
      <c r="S76" s="154">
        <v>72.17</v>
      </c>
      <c r="T76" s="154">
        <f t="shared" si="6"/>
        <v>6</v>
      </c>
      <c r="U76" s="154">
        <f t="shared" si="7"/>
        <v>433.02</v>
      </c>
    </row>
    <row r="77" spans="2:21">
      <c r="B77" s="158"/>
      <c r="C77" s="159"/>
      <c r="D77" s="168" t="s">
        <v>574</v>
      </c>
      <c r="E77" s="159"/>
      <c r="F77" s="160"/>
      <c r="G77" s="160">
        <v>0</v>
      </c>
      <c r="H77" s="161">
        <f t="shared" si="4"/>
        <v>0</v>
      </c>
      <c r="K77" s="154" t="s">
        <v>567</v>
      </c>
      <c r="L77" s="154" t="s">
        <v>228</v>
      </c>
      <c r="M77" s="154">
        <v>2260.42</v>
      </c>
      <c r="N77" s="154">
        <v>1</v>
      </c>
      <c r="O77" s="154">
        <f t="shared" si="5"/>
        <v>2260.42</v>
      </c>
      <c r="Q77" s="154" t="s">
        <v>657</v>
      </c>
      <c r="R77" s="154" t="s">
        <v>228</v>
      </c>
      <c r="S77" s="154">
        <v>17.43</v>
      </c>
      <c r="T77" s="154">
        <f t="shared" si="6"/>
        <v>10</v>
      </c>
      <c r="U77" s="154">
        <f t="shared" si="7"/>
        <v>174.3</v>
      </c>
    </row>
    <row r="78" spans="2:21">
      <c r="B78" s="158"/>
      <c r="C78" s="159" t="s">
        <v>575</v>
      </c>
      <c r="D78" s="169" t="s">
        <v>576</v>
      </c>
      <c r="E78" s="159" t="s">
        <v>228</v>
      </c>
      <c r="F78" s="160">
        <v>1</v>
      </c>
      <c r="G78" s="160">
        <v>1640.05</v>
      </c>
      <c r="H78" s="161">
        <f t="shared" si="4"/>
        <v>1640.05</v>
      </c>
      <c r="K78" s="154" t="s">
        <v>521</v>
      </c>
      <c r="L78" s="154" t="s">
        <v>228</v>
      </c>
      <c r="M78" s="154">
        <v>2313.36</v>
      </c>
      <c r="N78" s="154">
        <v>6</v>
      </c>
      <c r="O78" s="154">
        <f t="shared" si="5"/>
        <v>13880.16</v>
      </c>
      <c r="Q78" s="154" t="s">
        <v>625</v>
      </c>
      <c r="R78" s="154" t="s">
        <v>228</v>
      </c>
      <c r="S78" s="154">
        <v>14.08</v>
      </c>
      <c r="T78" s="154">
        <f t="shared" si="6"/>
        <v>3</v>
      </c>
      <c r="U78" s="154">
        <f t="shared" si="7"/>
        <v>42.24</v>
      </c>
    </row>
    <row r="79" spans="2:21" ht="14.1" customHeight="1">
      <c r="B79" s="158"/>
      <c r="C79" s="159" t="s">
        <v>577</v>
      </c>
      <c r="D79" s="169" t="s">
        <v>559</v>
      </c>
      <c r="E79" s="159" t="s">
        <v>228</v>
      </c>
      <c r="F79" s="160">
        <v>3</v>
      </c>
      <c r="G79" s="160">
        <v>923.6</v>
      </c>
      <c r="H79" s="161">
        <f t="shared" si="4"/>
        <v>2770.8</v>
      </c>
      <c r="K79" s="154" t="s">
        <v>499</v>
      </c>
      <c r="L79" s="154" t="s">
        <v>228</v>
      </c>
      <c r="M79" s="154">
        <v>20.45</v>
      </c>
      <c r="N79" s="154">
        <v>38</v>
      </c>
      <c r="O79" s="154">
        <f t="shared" si="5"/>
        <v>777.1</v>
      </c>
      <c r="Q79" s="154" t="s">
        <v>659</v>
      </c>
      <c r="R79" s="154" t="s">
        <v>228</v>
      </c>
      <c r="S79" s="154">
        <v>15.28</v>
      </c>
      <c r="T79" s="154">
        <f t="shared" si="6"/>
        <v>7</v>
      </c>
      <c r="U79" s="154">
        <f t="shared" si="7"/>
        <v>106.96</v>
      </c>
    </row>
    <row r="80" spans="2:21" ht="14.1" customHeight="1">
      <c r="B80" s="158"/>
      <c r="C80" s="159" t="s">
        <v>578</v>
      </c>
      <c r="D80" s="169" t="s">
        <v>579</v>
      </c>
      <c r="E80" s="159" t="s">
        <v>228</v>
      </c>
      <c r="F80" s="160">
        <v>3</v>
      </c>
      <c r="G80" s="160">
        <v>166.99</v>
      </c>
      <c r="H80" s="161">
        <f t="shared" si="4"/>
        <v>500.97</v>
      </c>
      <c r="K80" s="154" t="s">
        <v>500</v>
      </c>
      <c r="L80" s="154" t="s">
        <v>228</v>
      </c>
      <c r="M80" s="154">
        <v>22.4</v>
      </c>
      <c r="N80" s="154">
        <v>38</v>
      </c>
      <c r="O80" s="154">
        <f t="shared" si="5"/>
        <v>851.19999999999993</v>
      </c>
      <c r="Q80" s="154" t="s">
        <v>573</v>
      </c>
      <c r="R80" s="154" t="s">
        <v>228</v>
      </c>
      <c r="S80" s="154">
        <v>213.4</v>
      </c>
      <c r="T80" s="154">
        <f t="shared" si="6"/>
        <v>2</v>
      </c>
      <c r="U80" s="154">
        <f t="shared" si="7"/>
        <v>426.8</v>
      </c>
    </row>
    <row r="81" spans="2:21" ht="14.1" customHeight="1">
      <c r="B81" s="158"/>
      <c r="C81" s="159" t="s">
        <v>580</v>
      </c>
      <c r="D81" s="169" t="s">
        <v>581</v>
      </c>
      <c r="E81" s="159" t="s">
        <v>228</v>
      </c>
      <c r="F81" s="160">
        <v>1</v>
      </c>
      <c r="G81" s="160">
        <v>337.75</v>
      </c>
      <c r="H81" s="161">
        <f t="shared" si="4"/>
        <v>337.75</v>
      </c>
      <c r="K81" s="154" t="s">
        <v>565</v>
      </c>
      <c r="L81" s="154" t="s">
        <v>228</v>
      </c>
      <c r="M81" s="154">
        <v>2710.43</v>
      </c>
      <c r="N81" s="154">
        <v>1</v>
      </c>
      <c r="O81" s="154">
        <f t="shared" si="5"/>
        <v>2710.43</v>
      </c>
      <c r="Q81" s="154" t="s">
        <v>563</v>
      </c>
      <c r="R81" s="154" t="s">
        <v>228</v>
      </c>
      <c r="S81" s="154">
        <v>1088.7</v>
      </c>
      <c r="T81" s="154">
        <f t="shared" si="6"/>
        <v>3</v>
      </c>
      <c r="U81" s="154">
        <f t="shared" si="7"/>
        <v>3266.1000000000004</v>
      </c>
    </row>
    <row r="82" spans="2:21" ht="14.1" customHeight="1">
      <c r="B82" s="158"/>
      <c r="C82" s="159" t="s">
        <v>582</v>
      </c>
      <c r="D82" s="169" t="s">
        <v>553</v>
      </c>
      <c r="E82" s="159" t="s">
        <v>228</v>
      </c>
      <c r="F82" s="160">
        <v>1</v>
      </c>
      <c r="G82" s="160">
        <v>694.45</v>
      </c>
      <c r="H82" s="161">
        <f t="shared" si="4"/>
        <v>694.45</v>
      </c>
      <c r="K82" s="154" t="s">
        <v>565</v>
      </c>
      <c r="L82" s="154" t="s">
        <v>228</v>
      </c>
      <c r="M82" s="154">
        <v>2710.43</v>
      </c>
      <c r="N82" s="154">
        <v>1</v>
      </c>
      <c r="O82" s="154">
        <f t="shared" si="5"/>
        <v>2710.43</v>
      </c>
      <c r="Q82" s="154" t="s">
        <v>584</v>
      </c>
      <c r="R82" s="154" t="s">
        <v>228</v>
      </c>
      <c r="S82" s="154">
        <v>1110.3</v>
      </c>
      <c r="T82" s="154">
        <f t="shared" si="6"/>
        <v>1</v>
      </c>
      <c r="U82" s="154">
        <f t="shared" si="7"/>
        <v>1110.3</v>
      </c>
    </row>
    <row r="83" spans="2:21" ht="14.1" customHeight="1">
      <c r="B83" s="158"/>
      <c r="C83" s="159" t="s">
        <v>583</v>
      </c>
      <c r="D83" s="169" t="s">
        <v>584</v>
      </c>
      <c r="E83" s="159" t="s">
        <v>228</v>
      </c>
      <c r="F83" s="160">
        <v>1</v>
      </c>
      <c r="G83" s="160">
        <v>1110.3</v>
      </c>
      <c r="H83" s="161">
        <f t="shared" si="4"/>
        <v>1110.3</v>
      </c>
      <c r="K83" s="154" t="s">
        <v>565</v>
      </c>
      <c r="L83" s="154" t="s">
        <v>228</v>
      </c>
      <c r="M83" s="154">
        <v>2710.43</v>
      </c>
      <c r="N83" s="154">
        <v>1</v>
      </c>
      <c r="O83" s="154">
        <f t="shared" si="5"/>
        <v>2710.43</v>
      </c>
      <c r="Q83" s="154" t="s">
        <v>645</v>
      </c>
      <c r="R83" s="154" t="s">
        <v>228</v>
      </c>
      <c r="S83" s="154">
        <v>1401.9</v>
      </c>
      <c r="T83" s="154">
        <f t="shared" si="6"/>
        <v>1</v>
      </c>
      <c r="U83" s="154">
        <f t="shared" si="7"/>
        <v>1401.9</v>
      </c>
    </row>
    <row r="84" spans="2:21" ht="14.1" customHeight="1">
      <c r="B84" s="158"/>
      <c r="C84" s="159" t="s">
        <v>585</v>
      </c>
      <c r="D84" s="169" t="s">
        <v>586</v>
      </c>
      <c r="E84" s="159" t="s">
        <v>228</v>
      </c>
      <c r="F84" s="160">
        <v>4</v>
      </c>
      <c r="G84" s="160">
        <v>2152.4899999999998</v>
      </c>
      <c r="H84" s="161">
        <f t="shared" si="4"/>
        <v>8609.9599999999991</v>
      </c>
      <c r="K84" s="154" t="s">
        <v>565</v>
      </c>
      <c r="L84" s="154" t="s">
        <v>228</v>
      </c>
      <c r="M84" s="154">
        <v>2710.43</v>
      </c>
      <c r="N84" s="154">
        <v>1</v>
      </c>
      <c r="O84" s="154">
        <f t="shared" si="5"/>
        <v>2710.43</v>
      </c>
      <c r="Q84" s="154" t="s">
        <v>561</v>
      </c>
      <c r="R84" s="154" t="s">
        <v>228</v>
      </c>
      <c r="S84" s="154">
        <v>536.95000000000005</v>
      </c>
      <c r="T84" s="154">
        <f t="shared" si="6"/>
        <v>1</v>
      </c>
      <c r="U84" s="154">
        <f t="shared" si="7"/>
        <v>536.95000000000005</v>
      </c>
    </row>
    <row r="85" spans="2:21" ht="14.1" customHeight="1">
      <c r="B85" s="158"/>
      <c r="C85" s="159" t="s">
        <v>587</v>
      </c>
      <c r="D85" s="169" t="s">
        <v>588</v>
      </c>
      <c r="E85" s="159" t="s">
        <v>228</v>
      </c>
      <c r="F85" s="160">
        <v>2</v>
      </c>
      <c r="G85" s="160">
        <v>1077.3399999999999</v>
      </c>
      <c r="H85" s="161">
        <f t="shared" si="4"/>
        <v>2154.6799999999998</v>
      </c>
      <c r="K85" s="154" t="s">
        <v>523</v>
      </c>
      <c r="L85" s="154" t="s">
        <v>228</v>
      </c>
      <c r="M85" s="154">
        <v>925.34</v>
      </c>
      <c r="N85" s="154">
        <v>6</v>
      </c>
      <c r="O85" s="154">
        <f t="shared" si="5"/>
        <v>5552.04</v>
      </c>
      <c r="Q85" s="154" t="s">
        <v>581</v>
      </c>
      <c r="R85" s="154" t="s">
        <v>228</v>
      </c>
      <c r="S85" s="154">
        <v>337.75</v>
      </c>
      <c r="T85" s="154">
        <f t="shared" si="6"/>
        <v>4</v>
      </c>
      <c r="U85" s="154">
        <f t="shared" si="7"/>
        <v>1351</v>
      </c>
    </row>
    <row r="86" spans="2:21" ht="14.1" customHeight="1">
      <c r="B86" s="158"/>
      <c r="C86" s="159" t="s">
        <v>589</v>
      </c>
      <c r="D86" s="169" t="s">
        <v>590</v>
      </c>
      <c r="E86" s="159" t="s">
        <v>228</v>
      </c>
      <c r="F86" s="160">
        <v>2</v>
      </c>
      <c r="G86" s="160">
        <v>1695.22</v>
      </c>
      <c r="H86" s="161">
        <f t="shared" si="4"/>
        <v>3390.44</v>
      </c>
      <c r="K86" s="154" t="s">
        <v>540</v>
      </c>
      <c r="L86" s="154" t="s">
        <v>228</v>
      </c>
      <c r="M86" s="154">
        <v>146.1</v>
      </c>
      <c r="N86" s="154">
        <v>1</v>
      </c>
      <c r="O86" s="154">
        <f t="shared" si="5"/>
        <v>146.1</v>
      </c>
      <c r="Q86" s="154" t="s">
        <v>569</v>
      </c>
      <c r="R86" s="154" t="s">
        <v>228</v>
      </c>
      <c r="S86" s="154">
        <v>153.26</v>
      </c>
      <c r="T86" s="154">
        <f t="shared" si="6"/>
        <v>2</v>
      </c>
      <c r="U86" s="154">
        <f t="shared" si="7"/>
        <v>306.52</v>
      </c>
    </row>
    <row r="87" spans="2:21" ht="14.1" customHeight="1">
      <c r="B87" s="158"/>
      <c r="C87" s="159" t="s">
        <v>591</v>
      </c>
      <c r="D87" s="169" t="s">
        <v>565</v>
      </c>
      <c r="E87" s="159" t="s">
        <v>228</v>
      </c>
      <c r="F87" s="160">
        <v>1</v>
      </c>
      <c r="G87" s="160">
        <v>2710.43</v>
      </c>
      <c r="H87" s="161">
        <f t="shared" si="4"/>
        <v>2710.43</v>
      </c>
      <c r="K87" s="154" t="s">
        <v>571</v>
      </c>
      <c r="L87" s="154" t="s">
        <v>228</v>
      </c>
      <c r="M87" s="154">
        <v>59.98</v>
      </c>
      <c r="N87" s="154">
        <v>4</v>
      </c>
      <c r="O87" s="154">
        <f t="shared" si="5"/>
        <v>239.92</v>
      </c>
      <c r="Q87" s="154" t="s">
        <v>542</v>
      </c>
      <c r="R87" s="154" t="s">
        <v>228</v>
      </c>
      <c r="S87" s="154">
        <v>834.76</v>
      </c>
      <c r="T87" s="154">
        <f t="shared" si="6"/>
        <v>1</v>
      </c>
      <c r="U87" s="154">
        <f t="shared" si="7"/>
        <v>834.76</v>
      </c>
    </row>
    <row r="88" spans="2:21">
      <c r="B88" s="158"/>
      <c r="C88" s="159" t="s">
        <v>592</v>
      </c>
      <c r="D88" s="169" t="s">
        <v>567</v>
      </c>
      <c r="E88" s="159" t="s">
        <v>228</v>
      </c>
      <c r="F88" s="160">
        <v>1</v>
      </c>
      <c r="G88" s="160">
        <v>2260.42</v>
      </c>
      <c r="H88" s="161">
        <f t="shared" si="4"/>
        <v>2260.42</v>
      </c>
      <c r="K88" s="154" t="s">
        <v>610</v>
      </c>
      <c r="L88" s="154" t="s">
        <v>228</v>
      </c>
      <c r="M88" s="154">
        <v>24.85</v>
      </c>
      <c r="N88" s="154">
        <v>60</v>
      </c>
      <c r="O88" s="154">
        <f t="shared" si="5"/>
        <v>1491</v>
      </c>
      <c r="Q88" s="154" t="s">
        <v>619</v>
      </c>
      <c r="R88" s="154" t="s">
        <v>228</v>
      </c>
      <c r="S88" s="154">
        <v>860.95</v>
      </c>
      <c r="T88" s="154">
        <f t="shared" si="6"/>
        <v>1</v>
      </c>
      <c r="U88" s="154">
        <f t="shared" si="7"/>
        <v>860.95</v>
      </c>
    </row>
    <row r="89" spans="2:21">
      <c r="B89" s="158"/>
      <c r="C89" s="159" t="s">
        <v>593</v>
      </c>
      <c r="D89" s="169" t="s">
        <v>569</v>
      </c>
      <c r="E89" s="159" t="s">
        <v>228</v>
      </c>
      <c r="F89" s="160">
        <v>1</v>
      </c>
      <c r="G89" s="160">
        <v>153.26</v>
      </c>
      <c r="H89" s="161">
        <f t="shared" si="4"/>
        <v>153.26</v>
      </c>
      <c r="K89" s="154" t="s">
        <v>654</v>
      </c>
      <c r="L89" s="154" t="s">
        <v>228</v>
      </c>
      <c r="M89" s="154">
        <v>53.15</v>
      </c>
      <c r="N89" s="154">
        <v>15</v>
      </c>
      <c r="O89" s="154">
        <f t="shared" si="5"/>
        <v>797.25</v>
      </c>
      <c r="Q89" s="154" t="s">
        <v>524</v>
      </c>
      <c r="R89" s="154" t="s">
        <v>228</v>
      </c>
      <c r="S89" s="154">
        <v>292.20999999999998</v>
      </c>
      <c r="T89" s="154">
        <f t="shared" si="6"/>
        <v>6</v>
      </c>
      <c r="U89" s="154">
        <f t="shared" si="7"/>
        <v>1753.2599999999998</v>
      </c>
    </row>
    <row r="90" spans="2:21">
      <c r="B90" s="158"/>
      <c r="C90" s="159" t="s">
        <v>594</v>
      </c>
      <c r="D90" s="169" t="s">
        <v>595</v>
      </c>
      <c r="E90" s="159" t="s">
        <v>228</v>
      </c>
      <c r="F90" s="160">
        <v>1</v>
      </c>
      <c r="G90" s="160">
        <v>376.46</v>
      </c>
      <c r="H90" s="161">
        <f t="shared" si="4"/>
        <v>376.46</v>
      </c>
      <c r="K90" s="154" t="s">
        <v>597</v>
      </c>
      <c r="L90" s="154" t="s">
        <v>228</v>
      </c>
      <c r="M90" s="154">
        <v>72.17</v>
      </c>
      <c r="N90" s="154">
        <v>6</v>
      </c>
      <c r="O90" s="154">
        <f t="shared" si="5"/>
        <v>433.02</v>
      </c>
      <c r="Q90" s="154" t="s">
        <v>532</v>
      </c>
      <c r="R90" s="154" t="s">
        <v>228</v>
      </c>
      <c r="S90" s="154">
        <v>9.0500000000000007</v>
      </c>
      <c r="T90" s="154">
        <f t="shared" si="6"/>
        <v>20</v>
      </c>
      <c r="U90" s="154">
        <f t="shared" si="7"/>
        <v>181</v>
      </c>
    </row>
    <row r="91" spans="2:21" ht="14.1" customHeight="1">
      <c r="B91" s="158"/>
      <c r="C91" s="159" t="s">
        <v>596</v>
      </c>
      <c r="D91" s="169" t="s">
        <v>597</v>
      </c>
      <c r="E91" s="159" t="s">
        <v>228</v>
      </c>
      <c r="F91" s="160">
        <v>6</v>
      </c>
      <c r="G91" s="160">
        <v>72.17</v>
      </c>
      <c r="H91" s="161">
        <f t="shared" si="4"/>
        <v>433.02</v>
      </c>
      <c r="K91" s="154" t="s">
        <v>610</v>
      </c>
      <c r="L91" s="154" t="s">
        <v>228</v>
      </c>
      <c r="M91" s="154">
        <v>24.85</v>
      </c>
      <c r="N91" s="154">
        <v>2</v>
      </c>
      <c r="O91" s="154">
        <f t="shared" si="5"/>
        <v>49.7</v>
      </c>
      <c r="Q91" s="154" t="s">
        <v>535</v>
      </c>
      <c r="R91" s="154" t="s">
        <v>228</v>
      </c>
      <c r="S91" s="154">
        <v>14.9</v>
      </c>
      <c r="T91" s="154">
        <f t="shared" si="6"/>
        <v>22</v>
      </c>
      <c r="U91" s="154">
        <f t="shared" si="7"/>
        <v>327.8</v>
      </c>
    </row>
    <row r="92" spans="2:21" ht="14.1" customHeight="1">
      <c r="B92" s="158"/>
      <c r="C92" s="159" t="s">
        <v>598</v>
      </c>
      <c r="D92" s="169" t="s">
        <v>573</v>
      </c>
      <c r="E92" s="159" t="s">
        <v>228</v>
      </c>
      <c r="F92" s="160">
        <v>1</v>
      </c>
      <c r="G92" s="160">
        <v>213.4</v>
      </c>
      <c r="H92" s="161">
        <f t="shared" si="4"/>
        <v>213.4</v>
      </c>
      <c r="K92" s="154" t="s">
        <v>610</v>
      </c>
      <c r="L92" s="154" t="s">
        <v>228</v>
      </c>
      <c r="M92" s="154">
        <v>24.85</v>
      </c>
      <c r="N92" s="154">
        <v>2</v>
      </c>
      <c r="O92" s="154">
        <f t="shared" si="5"/>
        <v>49.7</v>
      </c>
      <c r="Q92" s="154" t="s">
        <v>537</v>
      </c>
      <c r="R92" s="154" t="s">
        <v>228</v>
      </c>
      <c r="S92" s="154">
        <v>2.71</v>
      </c>
      <c r="T92" s="154">
        <f t="shared" si="6"/>
        <v>122</v>
      </c>
      <c r="U92" s="154">
        <f t="shared" si="7"/>
        <v>330.62</v>
      </c>
    </row>
    <row r="93" spans="2:21" ht="14.1" customHeight="1">
      <c r="B93" s="158"/>
      <c r="C93" s="159"/>
      <c r="D93" s="168" t="s">
        <v>599</v>
      </c>
      <c r="E93" s="159"/>
      <c r="F93" s="160"/>
      <c r="G93" s="160"/>
      <c r="H93" s="161"/>
      <c r="K93" s="154" t="s">
        <v>657</v>
      </c>
      <c r="L93" s="154" t="s">
        <v>228</v>
      </c>
      <c r="M93" s="154">
        <v>17.43</v>
      </c>
      <c r="N93" s="154">
        <v>10</v>
      </c>
      <c r="O93" s="154">
        <f t="shared" si="5"/>
        <v>174.3</v>
      </c>
      <c r="Q93" s="154" t="s">
        <v>501</v>
      </c>
      <c r="R93" s="154" t="s">
        <v>228</v>
      </c>
      <c r="S93" s="154">
        <v>6.81</v>
      </c>
      <c r="T93" s="154">
        <f t="shared" si="6"/>
        <v>35</v>
      </c>
      <c r="U93" s="154">
        <f t="shared" si="7"/>
        <v>238.35</v>
      </c>
    </row>
    <row r="94" spans="2:21" ht="14.1" customHeight="1">
      <c r="B94" s="158"/>
      <c r="C94" s="159" t="s">
        <v>600</v>
      </c>
      <c r="D94" s="169" t="s">
        <v>601</v>
      </c>
      <c r="E94" s="159" t="s">
        <v>228</v>
      </c>
      <c r="F94" s="160">
        <v>1</v>
      </c>
      <c r="G94" s="160">
        <v>831.01</v>
      </c>
      <c r="H94" s="161">
        <f t="shared" si="4"/>
        <v>831.01</v>
      </c>
      <c r="K94" s="154" t="s">
        <v>625</v>
      </c>
      <c r="L94" s="154" t="s">
        <v>228</v>
      </c>
      <c r="M94" s="154">
        <v>14.08</v>
      </c>
      <c r="N94" s="154">
        <v>3</v>
      </c>
      <c r="O94" s="154">
        <f t="shared" si="5"/>
        <v>42.24</v>
      </c>
      <c r="Q94" s="154" t="s">
        <v>504</v>
      </c>
      <c r="R94" s="154" t="s">
        <v>228</v>
      </c>
      <c r="S94" s="154">
        <v>4.21</v>
      </c>
      <c r="T94" s="154">
        <f t="shared" si="6"/>
        <v>79</v>
      </c>
      <c r="U94" s="154">
        <f t="shared" si="7"/>
        <v>332.59</v>
      </c>
    </row>
    <row r="95" spans="2:21" ht="14.1" customHeight="1">
      <c r="B95" s="158"/>
      <c r="C95" s="159" t="s">
        <v>602</v>
      </c>
      <c r="D95" s="169" t="s">
        <v>603</v>
      </c>
      <c r="E95" s="159" t="s">
        <v>228</v>
      </c>
      <c r="F95" s="160">
        <v>2</v>
      </c>
      <c r="G95" s="160">
        <v>54.39</v>
      </c>
      <c r="H95" s="161">
        <f t="shared" si="4"/>
        <v>108.78</v>
      </c>
      <c r="K95" s="154" t="s">
        <v>659</v>
      </c>
      <c r="L95" s="154" t="s">
        <v>228</v>
      </c>
      <c r="M95" s="154">
        <v>15.28</v>
      </c>
      <c r="N95" s="154">
        <v>7</v>
      </c>
      <c r="O95" s="154">
        <f t="shared" si="5"/>
        <v>106.96</v>
      </c>
      <c r="Q95" s="154" t="s">
        <v>548</v>
      </c>
      <c r="R95" s="154" t="s">
        <v>228</v>
      </c>
      <c r="S95" s="154">
        <v>0.31</v>
      </c>
      <c r="T95" s="154">
        <f t="shared" si="6"/>
        <v>97</v>
      </c>
      <c r="U95" s="154">
        <f t="shared" si="7"/>
        <v>30.07</v>
      </c>
    </row>
    <row r="96" spans="2:21" ht="14.1" customHeight="1">
      <c r="B96" s="158"/>
      <c r="C96" s="159" t="s">
        <v>604</v>
      </c>
      <c r="D96" s="169" t="s">
        <v>559</v>
      </c>
      <c r="E96" s="159" t="s">
        <v>228</v>
      </c>
      <c r="F96" s="160">
        <v>1</v>
      </c>
      <c r="G96" s="160">
        <v>923.6</v>
      </c>
      <c r="H96" s="161">
        <f t="shared" si="4"/>
        <v>923.6</v>
      </c>
      <c r="K96" s="154" t="s">
        <v>573</v>
      </c>
      <c r="L96" s="154" t="s">
        <v>228</v>
      </c>
      <c r="M96" s="154">
        <v>213.4</v>
      </c>
      <c r="N96" s="154">
        <v>1</v>
      </c>
      <c r="O96" s="154">
        <f t="shared" si="5"/>
        <v>213.4</v>
      </c>
      <c r="Q96" s="154" t="s">
        <v>503</v>
      </c>
      <c r="R96" s="154" t="s">
        <v>228</v>
      </c>
      <c r="S96" s="154">
        <v>1.46</v>
      </c>
      <c r="T96" s="154">
        <f t="shared" si="6"/>
        <v>26</v>
      </c>
      <c r="U96" s="154">
        <f t="shared" si="7"/>
        <v>37.96</v>
      </c>
    </row>
    <row r="97" spans="2:21" ht="14.1" customHeight="1">
      <c r="B97" s="158"/>
      <c r="C97" s="159" t="s">
        <v>605</v>
      </c>
      <c r="D97" s="169" t="s">
        <v>563</v>
      </c>
      <c r="E97" s="159" t="s">
        <v>228</v>
      </c>
      <c r="F97" s="160">
        <v>1</v>
      </c>
      <c r="G97" s="160">
        <v>1088.7</v>
      </c>
      <c r="H97" s="161">
        <f t="shared" si="4"/>
        <v>1088.7</v>
      </c>
      <c r="K97" s="154" t="s">
        <v>573</v>
      </c>
      <c r="L97" s="154" t="s">
        <v>228</v>
      </c>
      <c r="M97" s="154">
        <v>213.4</v>
      </c>
      <c r="N97" s="154">
        <v>1</v>
      </c>
      <c r="O97" s="154">
        <f t="shared" si="5"/>
        <v>213.4</v>
      </c>
      <c r="Q97" s="154" t="s">
        <v>506</v>
      </c>
      <c r="R97" s="154" t="s">
        <v>228</v>
      </c>
      <c r="S97" s="154">
        <v>0.38</v>
      </c>
      <c r="T97" s="154">
        <f t="shared" si="6"/>
        <v>45</v>
      </c>
      <c r="U97" s="154">
        <f t="shared" si="7"/>
        <v>17.100000000000001</v>
      </c>
    </row>
    <row r="98" spans="2:21" ht="14.1" customHeight="1">
      <c r="B98" s="158"/>
      <c r="C98" s="159" t="s">
        <v>606</v>
      </c>
      <c r="D98" s="169" t="s">
        <v>565</v>
      </c>
      <c r="E98" s="159" t="s">
        <v>228</v>
      </c>
      <c r="F98" s="160">
        <v>1</v>
      </c>
      <c r="G98" s="160">
        <v>2710.43</v>
      </c>
      <c r="H98" s="161">
        <f t="shared" si="4"/>
        <v>2710.43</v>
      </c>
      <c r="K98" s="154" t="s">
        <v>563</v>
      </c>
      <c r="L98" s="154" t="s">
        <v>228</v>
      </c>
      <c r="M98" s="154">
        <v>1088.7</v>
      </c>
      <c r="N98" s="154">
        <v>1</v>
      </c>
      <c r="O98" s="154">
        <f t="shared" si="5"/>
        <v>1088.7</v>
      </c>
      <c r="Q98" s="154" t="s">
        <v>516</v>
      </c>
      <c r="R98" s="154" t="s">
        <v>228</v>
      </c>
      <c r="S98" s="154">
        <v>3584.87</v>
      </c>
      <c r="T98" s="154">
        <f t="shared" si="6"/>
        <v>1</v>
      </c>
      <c r="U98" s="154">
        <f t="shared" si="7"/>
        <v>3584.87</v>
      </c>
    </row>
    <row r="99" spans="2:21" ht="14.1" customHeight="1">
      <c r="B99" s="158"/>
      <c r="C99" s="159" t="s">
        <v>607</v>
      </c>
      <c r="D99" s="169" t="s">
        <v>608</v>
      </c>
      <c r="E99" s="159" t="s">
        <v>228</v>
      </c>
      <c r="F99" s="160">
        <v>1</v>
      </c>
      <c r="G99" s="160">
        <v>1527.22</v>
      </c>
      <c r="H99" s="161">
        <f t="shared" si="4"/>
        <v>1527.22</v>
      </c>
      <c r="K99" s="154" t="s">
        <v>563</v>
      </c>
      <c r="L99" s="154" t="s">
        <v>228</v>
      </c>
      <c r="M99" s="154">
        <v>1088.7</v>
      </c>
      <c r="N99" s="154">
        <v>1</v>
      </c>
      <c r="O99" s="154">
        <f t="shared" si="5"/>
        <v>1088.7</v>
      </c>
      <c r="Q99"/>
      <c r="R99"/>
      <c r="S99"/>
    </row>
    <row r="100" spans="2:21" ht="14.1" customHeight="1">
      <c r="B100" s="158"/>
      <c r="C100" s="159" t="s">
        <v>609</v>
      </c>
      <c r="D100" s="169" t="s">
        <v>610</v>
      </c>
      <c r="E100" s="159" t="s">
        <v>228</v>
      </c>
      <c r="F100" s="160">
        <v>2</v>
      </c>
      <c r="G100" s="160">
        <v>24.85</v>
      </c>
      <c r="H100" s="161">
        <f t="shared" si="4"/>
        <v>49.7</v>
      </c>
      <c r="K100" s="154" t="s">
        <v>563</v>
      </c>
      <c r="L100" s="154" t="s">
        <v>228</v>
      </c>
      <c r="M100" s="154">
        <v>1088.7</v>
      </c>
      <c r="N100" s="154">
        <v>1</v>
      </c>
      <c r="O100" s="154">
        <f t="shared" si="5"/>
        <v>1088.7</v>
      </c>
      <c r="Q100"/>
      <c r="R100"/>
      <c r="S100"/>
    </row>
    <row r="101" spans="2:21" ht="14.1" customHeight="1">
      <c r="B101" s="158"/>
      <c r="C101" s="159"/>
      <c r="D101" s="168" t="s">
        <v>611</v>
      </c>
      <c r="E101" s="159"/>
      <c r="F101" s="160"/>
      <c r="G101" s="160"/>
      <c r="H101" s="161"/>
      <c r="K101" s="154" t="s">
        <v>584</v>
      </c>
      <c r="L101" s="154" t="s">
        <v>228</v>
      </c>
      <c r="M101" s="154">
        <v>1110.3</v>
      </c>
      <c r="N101" s="154">
        <v>1</v>
      </c>
      <c r="O101" s="154">
        <f t="shared" si="5"/>
        <v>1110.3</v>
      </c>
      <c r="Q101"/>
      <c r="R101"/>
      <c r="S101"/>
    </row>
    <row r="102" spans="2:21" ht="14.1" customHeight="1">
      <c r="B102" s="158"/>
      <c r="C102" s="159" t="s">
        <v>612</v>
      </c>
      <c r="D102" s="169" t="s">
        <v>613</v>
      </c>
      <c r="E102" s="159" t="s">
        <v>228</v>
      </c>
      <c r="F102" s="160">
        <v>1</v>
      </c>
      <c r="G102" s="160">
        <v>2218.4499999999998</v>
      </c>
      <c r="H102" s="161">
        <f t="shared" si="4"/>
        <v>2218.4499999999998</v>
      </c>
      <c r="K102" s="154" t="s">
        <v>645</v>
      </c>
      <c r="L102" s="154" t="s">
        <v>228</v>
      </c>
      <c r="M102" s="154">
        <v>1401.9</v>
      </c>
      <c r="N102" s="154">
        <v>1</v>
      </c>
      <c r="O102" s="154">
        <f t="shared" si="5"/>
        <v>1401.9</v>
      </c>
      <c r="Q102"/>
      <c r="R102"/>
      <c r="S102"/>
    </row>
    <row r="103" spans="2:21" ht="14.1" customHeight="1">
      <c r="B103" s="158"/>
      <c r="C103" s="159" t="s">
        <v>614</v>
      </c>
      <c r="D103" s="169" t="s">
        <v>601</v>
      </c>
      <c r="E103" s="159" t="s">
        <v>228</v>
      </c>
      <c r="F103" s="160">
        <v>1</v>
      </c>
      <c r="G103" s="160">
        <v>831.01</v>
      </c>
      <c r="H103" s="161">
        <f t="shared" si="4"/>
        <v>831.01</v>
      </c>
      <c r="K103" s="154" t="s">
        <v>561</v>
      </c>
      <c r="L103" s="154" t="s">
        <v>228</v>
      </c>
      <c r="M103" s="154">
        <v>536.95000000000005</v>
      </c>
      <c r="N103" s="154">
        <v>1</v>
      </c>
      <c r="O103" s="154">
        <f t="shared" si="5"/>
        <v>536.95000000000005</v>
      </c>
      <c r="Q103"/>
      <c r="R103"/>
      <c r="S103"/>
    </row>
    <row r="104" spans="2:21" ht="14.1" customHeight="1">
      <c r="B104" s="158"/>
      <c r="C104" s="159" t="s">
        <v>615</v>
      </c>
      <c r="D104" s="169" t="s">
        <v>603</v>
      </c>
      <c r="E104" s="159" t="s">
        <v>228</v>
      </c>
      <c r="F104" s="160">
        <v>2</v>
      </c>
      <c r="G104" s="160">
        <v>54.39</v>
      </c>
      <c r="H104" s="161">
        <f t="shared" si="4"/>
        <v>108.78</v>
      </c>
      <c r="K104" s="154" t="s">
        <v>581</v>
      </c>
      <c r="L104" s="154" t="s">
        <v>228</v>
      </c>
      <c r="M104" s="154">
        <v>337.75</v>
      </c>
      <c r="N104" s="154">
        <v>1</v>
      </c>
      <c r="O104" s="154">
        <f t="shared" si="5"/>
        <v>337.75</v>
      </c>
      <c r="Q104"/>
      <c r="R104"/>
      <c r="S104"/>
    </row>
    <row r="105" spans="2:21" ht="14.1" customHeight="1">
      <c r="B105" s="158"/>
      <c r="C105" s="159" t="s">
        <v>616</v>
      </c>
      <c r="D105" s="169" t="s">
        <v>617</v>
      </c>
      <c r="E105" s="159" t="s">
        <v>228</v>
      </c>
      <c r="F105" s="160">
        <v>3</v>
      </c>
      <c r="G105" s="160">
        <v>923.6</v>
      </c>
      <c r="H105" s="161">
        <f t="shared" si="4"/>
        <v>2770.8</v>
      </c>
      <c r="K105" s="154" t="s">
        <v>581</v>
      </c>
      <c r="L105" s="154" t="s">
        <v>228</v>
      </c>
      <c r="M105" s="154">
        <v>337.75</v>
      </c>
      <c r="N105" s="154">
        <v>3</v>
      </c>
      <c r="O105" s="154">
        <f t="shared" si="5"/>
        <v>1013.25</v>
      </c>
      <c r="Q105"/>
      <c r="R105"/>
      <c r="S105"/>
    </row>
    <row r="106" spans="2:21" ht="14.1" customHeight="1">
      <c r="B106" s="158"/>
      <c r="C106" s="159" t="s">
        <v>618</v>
      </c>
      <c r="D106" s="169" t="s">
        <v>619</v>
      </c>
      <c r="E106" s="159" t="s">
        <v>228</v>
      </c>
      <c r="F106" s="160">
        <v>1</v>
      </c>
      <c r="G106" s="160">
        <v>860.95</v>
      </c>
      <c r="H106" s="161">
        <f t="shared" si="4"/>
        <v>860.95</v>
      </c>
      <c r="K106" s="154" t="s">
        <v>569</v>
      </c>
      <c r="L106" s="154" t="s">
        <v>228</v>
      </c>
      <c r="M106" s="154">
        <v>153.26</v>
      </c>
      <c r="N106" s="154">
        <v>1</v>
      </c>
      <c r="O106" s="154">
        <f t="shared" si="5"/>
        <v>153.26</v>
      </c>
      <c r="Q106"/>
      <c r="R106"/>
      <c r="S106"/>
    </row>
    <row r="107" spans="2:21" ht="14.1" customHeight="1">
      <c r="B107" s="158"/>
      <c r="C107" s="159" t="s">
        <v>620</v>
      </c>
      <c r="D107" s="169" t="s">
        <v>563</v>
      </c>
      <c r="E107" s="159" t="s">
        <v>228</v>
      </c>
      <c r="F107" s="160">
        <v>1</v>
      </c>
      <c r="G107" s="160">
        <v>1088.7</v>
      </c>
      <c r="H107" s="161">
        <f t="shared" si="4"/>
        <v>1088.7</v>
      </c>
      <c r="K107" s="154" t="s">
        <v>569</v>
      </c>
      <c r="L107" s="154" t="s">
        <v>228</v>
      </c>
      <c r="M107" s="154">
        <v>153.26</v>
      </c>
      <c r="N107" s="154">
        <v>1</v>
      </c>
      <c r="O107" s="154">
        <f t="shared" si="5"/>
        <v>153.26</v>
      </c>
      <c r="Q107"/>
      <c r="R107"/>
      <c r="S107"/>
    </row>
    <row r="108" spans="2:21" ht="14.1" customHeight="1">
      <c r="B108" s="158"/>
      <c r="C108" s="159" t="s">
        <v>621</v>
      </c>
      <c r="D108" s="169" t="s">
        <v>565</v>
      </c>
      <c r="E108" s="159" t="s">
        <v>228</v>
      </c>
      <c r="F108" s="160">
        <v>1</v>
      </c>
      <c r="G108" s="160">
        <v>2710.43</v>
      </c>
      <c r="H108" s="161">
        <f t="shared" si="4"/>
        <v>2710.43</v>
      </c>
      <c r="K108" s="154" t="s">
        <v>542</v>
      </c>
      <c r="L108" s="154" t="s">
        <v>228</v>
      </c>
      <c r="M108" s="154">
        <v>834.76</v>
      </c>
      <c r="N108" s="154">
        <v>1</v>
      </c>
      <c r="O108" s="154">
        <f t="shared" si="5"/>
        <v>834.76</v>
      </c>
      <c r="Q108"/>
      <c r="R108"/>
      <c r="S108"/>
    </row>
    <row r="109" spans="2:21" ht="14.1" customHeight="1">
      <c r="B109" s="158"/>
      <c r="C109" s="159" t="s">
        <v>622</v>
      </c>
      <c r="D109" s="169" t="s">
        <v>608</v>
      </c>
      <c r="E109" s="159" t="s">
        <v>228</v>
      </c>
      <c r="F109" s="160">
        <v>1</v>
      </c>
      <c r="G109" s="160">
        <v>1527.22</v>
      </c>
      <c r="H109" s="161">
        <f t="shared" si="4"/>
        <v>1527.22</v>
      </c>
      <c r="K109" s="154" t="s">
        <v>619</v>
      </c>
      <c r="L109" s="154" t="s">
        <v>228</v>
      </c>
      <c r="M109" s="154">
        <v>860.95</v>
      </c>
      <c r="N109" s="154">
        <v>1</v>
      </c>
      <c r="O109" s="154">
        <f t="shared" si="5"/>
        <v>860.95</v>
      </c>
      <c r="Q109"/>
      <c r="R109"/>
      <c r="S109"/>
    </row>
    <row r="110" spans="2:21" ht="14.1" customHeight="1">
      <c r="B110" s="158"/>
      <c r="C110" s="159" t="s">
        <v>623</v>
      </c>
      <c r="D110" s="169" t="s">
        <v>610</v>
      </c>
      <c r="E110" s="159" t="s">
        <v>228</v>
      </c>
      <c r="F110" s="160">
        <v>2</v>
      </c>
      <c r="G110" s="160">
        <v>24.85</v>
      </c>
      <c r="H110" s="161">
        <f t="shared" si="4"/>
        <v>49.7</v>
      </c>
      <c r="K110" s="154" t="s">
        <v>524</v>
      </c>
      <c r="L110" s="154" t="s">
        <v>228</v>
      </c>
      <c r="M110" s="154">
        <v>292.20999999999998</v>
      </c>
      <c r="N110" s="154">
        <v>6</v>
      </c>
      <c r="O110" s="154">
        <f t="shared" si="5"/>
        <v>1753.2599999999998</v>
      </c>
      <c r="Q110"/>
      <c r="R110"/>
      <c r="S110"/>
    </row>
    <row r="111" spans="2:21" ht="14.1" customHeight="1">
      <c r="B111" s="158"/>
      <c r="C111" s="159" t="s">
        <v>624</v>
      </c>
      <c r="D111" s="169" t="s">
        <v>625</v>
      </c>
      <c r="E111" s="159" t="s">
        <v>228</v>
      </c>
      <c r="F111" s="160">
        <v>3</v>
      </c>
      <c r="G111" s="160">
        <v>14.08</v>
      </c>
      <c r="H111" s="161">
        <f t="shared" si="4"/>
        <v>42.24</v>
      </c>
      <c r="K111" s="154" t="s">
        <v>532</v>
      </c>
      <c r="L111" s="154" t="s">
        <v>228</v>
      </c>
      <c r="M111" s="154">
        <v>9.0500000000000007</v>
      </c>
      <c r="N111" s="154">
        <v>20</v>
      </c>
      <c r="O111" s="154">
        <f t="shared" si="5"/>
        <v>181</v>
      </c>
      <c r="Q111"/>
      <c r="R111"/>
      <c r="S111"/>
    </row>
    <row r="112" spans="2:21" ht="14.1" customHeight="1">
      <c r="B112" s="158"/>
      <c r="C112" s="159"/>
      <c r="D112" s="168" t="s">
        <v>626</v>
      </c>
      <c r="E112" s="159"/>
      <c r="F112" s="160"/>
      <c r="G112" s="160">
        <v>0</v>
      </c>
      <c r="H112" s="161">
        <f t="shared" si="4"/>
        <v>0</v>
      </c>
      <c r="K112" s="154" t="s">
        <v>535</v>
      </c>
      <c r="L112" s="154" t="s">
        <v>228</v>
      </c>
      <c r="M112" s="154">
        <v>14.9</v>
      </c>
      <c r="N112" s="154">
        <v>2</v>
      </c>
      <c r="O112" s="154">
        <f t="shared" si="5"/>
        <v>29.8</v>
      </c>
      <c r="Q112"/>
      <c r="R112"/>
      <c r="S112"/>
    </row>
    <row r="113" spans="2:19" ht="14.1" customHeight="1">
      <c r="B113" s="158"/>
      <c r="C113" s="159" t="s">
        <v>627</v>
      </c>
      <c r="D113" s="169" t="s">
        <v>628</v>
      </c>
      <c r="E113" s="159" t="s">
        <v>228</v>
      </c>
      <c r="F113" s="160">
        <v>1</v>
      </c>
      <c r="G113" s="160">
        <v>1630.45</v>
      </c>
      <c r="H113" s="161">
        <f t="shared" si="4"/>
        <v>1630.45</v>
      </c>
      <c r="K113" s="154" t="s">
        <v>535</v>
      </c>
      <c r="L113" s="154" t="s">
        <v>228</v>
      </c>
      <c r="M113" s="154">
        <v>14.9</v>
      </c>
      <c r="N113" s="154">
        <v>20</v>
      </c>
      <c r="O113" s="154">
        <f t="shared" si="5"/>
        <v>298</v>
      </c>
      <c r="Q113"/>
      <c r="R113"/>
      <c r="S113"/>
    </row>
    <row r="114" spans="2:19" ht="14.1" customHeight="1">
      <c r="B114" s="158"/>
      <c r="C114" s="159" t="s">
        <v>629</v>
      </c>
      <c r="D114" s="169" t="s">
        <v>630</v>
      </c>
      <c r="E114" s="159" t="s">
        <v>228</v>
      </c>
      <c r="F114" s="160">
        <v>1</v>
      </c>
      <c r="G114" s="160">
        <v>130.63</v>
      </c>
      <c r="H114" s="161">
        <f t="shared" si="4"/>
        <v>130.63</v>
      </c>
      <c r="K114" s="154" t="s">
        <v>537</v>
      </c>
      <c r="L114" s="154" t="s">
        <v>228</v>
      </c>
      <c r="M114" s="154">
        <v>2.71</v>
      </c>
      <c r="N114" s="154">
        <v>20</v>
      </c>
      <c r="O114" s="154">
        <f t="shared" si="5"/>
        <v>54.2</v>
      </c>
      <c r="Q114"/>
      <c r="R114"/>
      <c r="S114"/>
    </row>
    <row r="115" spans="2:19" ht="14.1" customHeight="1">
      <c r="B115" s="158"/>
      <c r="C115" s="159" t="s">
        <v>631</v>
      </c>
      <c r="D115" s="169" t="s">
        <v>632</v>
      </c>
      <c r="E115" s="159" t="s">
        <v>228</v>
      </c>
      <c r="F115" s="160">
        <v>2</v>
      </c>
      <c r="G115" s="160">
        <v>1335.01</v>
      </c>
      <c r="H115" s="161">
        <f t="shared" si="4"/>
        <v>2670.02</v>
      </c>
      <c r="K115" s="154" t="s">
        <v>537</v>
      </c>
      <c r="L115" s="154" t="s">
        <v>228</v>
      </c>
      <c r="M115" s="154">
        <v>2.71</v>
      </c>
      <c r="N115" s="154">
        <v>102</v>
      </c>
      <c r="O115" s="154">
        <f t="shared" si="5"/>
        <v>276.42</v>
      </c>
      <c r="Q115"/>
      <c r="R115"/>
      <c r="S115"/>
    </row>
    <row r="116" spans="2:19" ht="14.1" customHeight="1">
      <c r="B116" s="158"/>
      <c r="C116" s="159" t="s">
        <v>633</v>
      </c>
      <c r="D116" s="169" t="s">
        <v>634</v>
      </c>
      <c r="E116" s="159" t="s">
        <v>228</v>
      </c>
      <c r="F116" s="160">
        <v>1</v>
      </c>
      <c r="G116" s="160">
        <v>1083.01</v>
      </c>
      <c r="H116" s="161">
        <f t="shared" si="4"/>
        <v>1083.01</v>
      </c>
      <c r="K116" s="154" t="s">
        <v>501</v>
      </c>
      <c r="L116" s="154" t="s">
        <v>228</v>
      </c>
      <c r="M116" s="154">
        <v>6.81</v>
      </c>
      <c r="N116" s="154">
        <v>35</v>
      </c>
      <c r="O116" s="154">
        <f t="shared" si="5"/>
        <v>238.35</v>
      </c>
      <c r="Q116"/>
      <c r="R116"/>
      <c r="S116"/>
    </row>
    <row r="117" spans="2:19" ht="14.1" customHeight="1">
      <c r="B117" s="158"/>
      <c r="C117" s="159" t="s">
        <v>635</v>
      </c>
      <c r="D117" s="169" t="s">
        <v>636</v>
      </c>
      <c r="E117" s="159" t="s">
        <v>228</v>
      </c>
      <c r="F117" s="160">
        <v>1</v>
      </c>
      <c r="G117" s="160">
        <v>582.61</v>
      </c>
      <c r="H117" s="161">
        <f t="shared" si="4"/>
        <v>582.61</v>
      </c>
      <c r="K117" s="154" t="s">
        <v>504</v>
      </c>
      <c r="L117" s="154" t="s">
        <v>228</v>
      </c>
      <c r="M117" s="154">
        <v>4.21</v>
      </c>
      <c r="N117" s="154">
        <v>79</v>
      </c>
      <c r="O117" s="154">
        <f t="shared" si="5"/>
        <v>332.59</v>
      </c>
      <c r="Q117"/>
      <c r="R117"/>
      <c r="S117"/>
    </row>
    <row r="118" spans="2:19" ht="14.1" customHeight="1">
      <c r="B118" s="158"/>
      <c r="C118" s="159" t="s">
        <v>637</v>
      </c>
      <c r="D118" s="169" t="s">
        <v>579</v>
      </c>
      <c r="E118" s="159" t="s">
        <v>228</v>
      </c>
      <c r="F118" s="160">
        <v>1</v>
      </c>
      <c r="G118" s="160">
        <v>166.99</v>
      </c>
      <c r="H118" s="161">
        <f t="shared" si="4"/>
        <v>166.99</v>
      </c>
      <c r="K118" s="154" t="s">
        <v>548</v>
      </c>
      <c r="L118" s="154" t="s">
        <v>228</v>
      </c>
      <c r="M118" s="154">
        <v>0.31</v>
      </c>
      <c r="N118" s="154">
        <v>97</v>
      </c>
      <c r="O118" s="154">
        <f t="shared" si="5"/>
        <v>30.07</v>
      </c>
      <c r="Q118"/>
      <c r="R118"/>
      <c r="S118"/>
    </row>
    <row r="119" spans="2:19" ht="14.1" customHeight="1">
      <c r="B119" s="158"/>
      <c r="C119" s="159" t="s">
        <v>638</v>
      </c>
      <c r="D119" s="169" t="s">
        <v>639</v>
      </c>
      <c r="E119" s="159" t="s">
        <v>228</v>
      </c>
      <c r="F119" s="160">
        <v>1</v>
      </c>
      <c r="G119" s="160">
        <v>274.99</v>
      </c>
      <c r="H119" s="161">
        <f t="shared" si="4"/>
        <v>274.99</v>
      </c>
      <c r="K119" s="154" t="s">
        <v>503</v>
      </c>
      <c r="L119" s="154" t="s">
        <v>228</v>
      </c>
      <c r="M119" s="154">
        <v>1.46</v>
      </c>
      <c r="N119" s="154">
        <v>26</v>
      </c>
      <c r="O119" s="154">
        <f t="shared" si="5"/>
        <v>37.96</v>
      </c>
      <c r="Q119"/>
      <c r="R119"/>
      <c r="S119"/>
    </row>
    <row r="120" spans="2:19" ht="14.1" customHeight="1">
      <c r="B120" s="158"/>
      <c r="C120" s="159" t="s">
        <v>640</v>
      </c>
      <c r="D120" s="169" t="s">
        <v>581</v>
      </c>
      <c r="E120" s="159" t="s">
        <v>228</v>
      </c>
      <c r="F120" s="160">
        <v>3</v>
      </c>
      <c r="G120" s="160">
        <v>337.75</v>
      </c>
      <c r="H120" s="161">
        <f t="shared" si="4"/>
        <v>1013.25</v>
      </c>
      <c r="K120" s="154" t="s">
        <v>506</v>
      </c>
      <c r="L120" s="154" t="s">
        <v>228</v>
      </c>
      <c r="M120" s="154">
        <v>0.38</v>
      </c>
      <c r="N120" s="154">
        <v>45</v>
      </c>
      <c r="O120" s="154">
        <f t="shared" si="5"/>
        <v>17.100000000000001</v>
      </c>
      <c r="Q120"/>
      <c r="R120"/>
      <c r="S120"/>
    </row>
    <row r="121" spans="2:19" ht="14.1" customHeight="1">
      <c r="B121" s="158"/>
      <c r="C121" s="159" t="s">
        <v>641</v>
      </c>
      <c r="D121" s="169" t="s">
        <v>642</v>
      </c>
      <c r="E121" s="159" t="s">
        <v>228</v>
      </c>
      <c r="F121" s="160">
        <v>6</v>
      </c>
      <c r="G121" s="160">
        <v>286.14999999999998</v>
      </c>
      <c r="H121" s="161">
        <f t="shared" si="4"/>
        <v>1716.8999999999999</v>
      </c>
      <c r="K121" s="154" t="s">
        <v>516</v>
      </c>
      <c r="L121" s="154" t="s">
        <v>228</v>
      </c>
      <c r="M121" s="154">
        <v>3584.87</v>
      </c>
      <c r="N121" s="154">
        <v>1</v>
      </c>
      <c r="O121" s="154">
        <f t="shared" si="5"/>
        <v>3584.87</v>
      </c>
      <c r="Q121"/>
      <c r="R121"/>
      <c r="S121"/>
    </row>
    <row r="122" spans="2:19" ht="14.1" customHeight="1">
      <c r="B122" s="158"/>
      <c r="C122" s="159" t="s">
        <v>643</v>
      </c>
      <c r="D122" s="169" t="s">
        <v>642</v>
      </c>
      <c r="E122" s="159" t="s">
        <v>228</v>
      </c>
      <c r="F122" s="160">
        <v>1</v>
      </c>
      <c r="G122" s="160">
        <v>286.14999999999998</v>
      </c>
      <c r="H122" s="161">
        <f t="shared" si="4"/>
        <v>286.14999999999998</v>
      </c>
      <c r="O122" s="154">
        <f>SUM(O6:O121)</f>
        <v>142907.14320000005</v>
      </c>
    </row>
    <row r="123" spans="2:19" ht="14.1" customHeight="1">
      <c r="B123" s="158"/>
      <c r="C123" s="159" t="s">
        <v>644</v>
      </c>
      <c r="D123" s="169" t="s">
        <v>645</v>
      </c>
      <c r="E123" s="159" t="s">
        <v>228</v>
      </c>
      <c r="F123" s="160">
        <v>1</v>
      </c>
      <c r="G123" s="160">
        <v>1401.9</v>
      </c>
      <c r="H123" s="161">
        <f t="shared" si="4"/>
        <v>1401.9</v>
      </c>
    </row>
    <row r="124" spans="2:19" ht="14.1" customHeight="1">
      <c r="B124" s="158"/>
      <c r="C124" s="159" t="s">
        <v>646</v>
      </c>
      <c r="D124" s="169" t="s">
        <v>603</v>
      </c>
      <c r="E124" s="159" t="s">
        <v>228</v>
      </c>
      <c r="F124" s="160">
        <v>60</v>
      </c>
      <c r="G124" s="160">
        <v>54.39</v>
      </c>
      <c r="H124" s="161">
        <f t="shared" si="4"/>
        <v>3263.4</v>
      </c>
    </row>
    <row r="125" spans="2:19" ht="14.1" customHeight="1">
      <c r="B125" s="158"/>
      <c r="C125" s="159" t="s">
        <v>647</v>
      </c>
      <c r="D125" s="169" t="s">
        <v>648</v>
      </c>
      <c r="E125" s="159" t="s">
        <v>228</v>
      </c>
      <c r="F125" s="160">
        <v>10</v>
      </c>
      <c r="G125" s="160">
        <v>38.74</v>
      </c>
      <c r="H125" s="161">
        <f t="shared" si="4"/>
        <v>387.40000000000003</v>
      </c>
    </row>
    <row r="126" spans="2:19" ht="14.1" customHeight="1">
      <c r="B126" s="158"/>
      <c r="C126" s="159" t="s">
        <v>649</v>
      </c>
      <c r="D126" s="169" t="s">
        <v>650</v>
      </c>
      <c r="E126" s="159" t="s">
        <v>228</v>
      </c>
      <c r="F126" s="160">
        <v>8</v>
      </c>
      <c r="G126" s="160">
        <v>148.41999999999999</v>
      </c>
      <c r="H126" s="161">
        <f t="shared" si="4"/>
        <v>1187.3599999999999</v>
      </c>
    </row>
    <row r="127" spans="2:19" ht="14.1" customHeight="1">
      <c r="B127" s="158"/>
      <c r="C127" s="159" t="s">
        <v>651</v>
      </c>
      <c r="D127" s="169" t="s">
        <v>652</v>
      </c>
      <c r="E127" s="159" t="s">
        <v>228</v>
      </c>
      <c r="F127" s="160">
        <v>7</v>
      </c>
      <c r="G127" s="160">
        <v>249.2</v>
      </c>
      <c r="H127" s="161">
        <f t="shared" si="4"/>
        <v>1744.3999999999999</v>
      </c>
    </row>
    <row r="128" spans="2:19" ht="14.1" customHeight="1">
      <c r="B128" s="158"/>
      <c r="C128" s="159" t="s">
        <v>653</v>
      </c>
      <c r="D128" s="169" t="s">
        <v>654</v>
      </c>
      <c r="E128" s="159" t="s">
        <v>228</v>
      </c>
      <c r="F128" s="160">
        <v>15</v>
      </c>
      <c r="G128" s="160">
        <v>53.15</v>
      </c>
      <c r="H128" s="161">
        <f t="shared" si="4"/>
        <v>797.25</v>
      </c>
    </row>
    <row r="129" spans="2:8" ht="14.1" customHeight="1">
      <c r="B129" s="158"/>
      <c r="C129" s="159" t="s">
        <v>655</v>
      </c>
      <c r="D129" s="169" t="s">
        <v>669</v>
      </c>
      <c r="E129" s="159" t="s">
        <v>228</v>
      </c>
      <c r="F129" s="160">
        <v>60</v>
      </c>
      <c r="G129" s="160">
        <v>0</v>
      </c>
      <c r="H129" s="161">
        <f t="shared" si="4"/>
        <v>0</v>
      </c>
    </row>
    <row r="130" spans="2:8" ht="14.1" customHeight="1">
      <c r="B130" s="158"/>
      <c r="C130" s="159" t="s">
        <v>656</v>
      </c>
      <c r="D130" s="169" t="s">
        <v>657</v>
      </c>
      <c r="E130" s="159" t="s">
        <v>228</v>
      </c>
      <c r="F130" s="160">
        <v>10</v>
      </c>
      <c r="G130" s="160">
        <v>17.43</v>
      </c>
      <c r="H130" s="161">
        <f t="shared" si="4"/>
        <v>174.3</v>
      </c>
    </row>
    <row r="131" spans="2:8" ht="14.1" customHeight="1">
      <c r="B131" s="158"/>
      <c r="C131" s="159" t="s">
        <v>658</v>
      </c>
      <c r="D131" s="169" t="s">
        <v>659</v>
      </c>
      <c r="E131" s="159" t="s">
        <v>228</v>
      </c>
      <c r="F131" s="160">
        <v>7</v>
      </c>
      <c r="G131" s="160">
        <v>15.28</v>
      </c>
      <c r="H131" s="161">
        <f t="shared" si="4"/>
        <v>106.96</v>
      </c>
    </row>
    <row r="132" spans="2:8" ht="14.1" customHeight="1">
      <c r="B132" s="171"/>
      <c r="C132" s="172"/>
      <c r="D132" s="165"/>
      <c r="E132" s="321" t="s">
        <v>327</v>
      </c>
      <c r="F132" s="321"/>
      <c r="G132" s="321"/>
      <c r="H132" s="173">
        <f>SUM(H6:H131)</f>
        <v>141416.1431999999</v>
      </c>
    </row>
    <row r="133" spans="2:8" ht="14.1" customHeight="1"/>
  </sheetData>
  <mergeCells count="3">
    <mergeCell ref="B1:H1"/>
    <mergeCell ref="B2:H2"/>
    <mergeCell ref="E132:G132"/>
  </mergeCells>
  <printOptions horizontalCentered="1" verticalCentered="1"/>
  <pageMargins left="0.78740157480314965" right="0.59055118110236227" top="0.78740157480314965" bottom="0.78740157480314965" header="0" footer="0"/>
  <pageSetup paperSize="9" scale="8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5</vt:i4>
      </vt:variant>
    </vt:vector>
  </HeadingPairs>
  <TitlesOfParts>
    <vt:vector size="22" baseType="lpstr">
      <vt:lpstr>Etapa 1</vt:lpstr>
      <vt:lpstr>Etapa 2</vt:lpstr>
      <vt:lpstr>Exp. Similar</vt:lpstr>
      <vt:lpstr>Metodologia</vt:lpstr>
      <vt:lpstr>Exp. Técnico</vt:lpstr>
      <vt:lpstr>Ofertas</vt:lpstr>
      <vt:lpstr>Civil</vt:lpstr>
      <vt:lpstr>Hidrosanitarios</vt:lpstr>
      <vt:lpstr>Electricos</vt:lpstr>
      <vt:lpstr>Electronicos Final</vt:lpstr>
      <vt:lpstr>Electronicos</vt:lpstr>
      <vt:lpstr>Mobiliario</vt:lpstr>
      <vt:lpstr>Rubros Civil</vt:lpstr>
      <vt:lpstr>Rubros Hidro</vt:lpstr>
      <vt:lpstr>Rubros Elec</vt:lpstr>
      <vt:lpstr>Rubros Electron</vt:lpstr>
      <vt:lpstr>Hoja1</vt:lpstr>
      <vt:lpstr>'Etapa 1'!Área_de_impresión</vt:lpstr>
      <vt:lpstr>'Etapa 2'!Área_de_impresión</vt:lpstr>
      <vt:lpstr>'Etapa 1'!Títulos_a_imprimir</vt:lpstr>
      <vt:lpstr>'Exp. Similar'!Títulos_a_imprimir</vt:lpstr>
      <vt:lpstr>'Exp. Técnico'!Títulos_a_imprimir</vt:lpstr>
    </vt:vector>
  </TitlesOfParts>
  <Company>gpi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user</cp:lastModifiedBy>
  <cp:lastPrinted>2012-05-18T15:45:05Z</cp:lastPrinted>
  <dcterms:created xsi:type="dcterms:W3CDTF">2011-08-25T14:05:31Z</dcterms:created>
  <dcterms:modified xsi:type="dcterms:W3CDTF">2013-02-18T20:25:02Z</dcterms:modified>
</cp:coreProperties>
</file>