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7695" windowHeight="8250"/>
  </bookViews>
  <sheets>
    <sheet name="volumen O CIVIL" sheetId="8" r:id="rId1"/>
  </sheets>
  <calcPr calcId="124519"/>
</workbook>
</file>

<file path=xl/calcChain.xml><?xml version="1.0" encoding="utf-8"?>
<calcChain xmlns="http://schemas.openxmlformats.org/spreadsheetml/2006/main">
  <c r="G141" i="8"/>
  <c r="E131"/>
  <c r="E33" l="1"/>
  <c r="E112"/>
  <c r="E108"/>
  <c r="E105"/>
  <c r="E104"/>
  <c r="E103"/>
  <c r="E102"/>
  <c r="E80"/>
  <c r="E79"/>
  <c r="E74"/>
  <c r="E70"/>
  <c r="E69"/>
  <c r="E58"/>
  <c r="E55"/>
  <c r="E52"/>
  <c r="E23"/>
  <c r="E12"/>
  <c r="E17"/>
  <c r="E48" l="1"/>
  <c r="E30"/>
  <c r="E28"/>
  <c r="E25"/>
  <c r="E24"/>
  <c r="E15"/>
  <c r="E135"/>
  <c r="E114" l="1"/>
  <c r="E75"/>
  <c r="E73"/>
  <c r="E61"/>
  <c r="E57"/>
  <c r="E56"/>
  <c r="H12"/>
</calcChain>
</file>

<file path=xl/sharedStrings.xml><?xml version="1.0" encoding="utf-8"?>
<sst xmlns="http://schemas.openxmlformats.org/spreadsheetml/2006/main" count="360" uniqueCount="253">
  <si>
    <t>1</t>
  </si>
  <si>
    <t>Limpieza y desbroce</t>
  </si>
  <si>
    <t>m2</t>
  </si>
  <si>
    <t>2</t>
  </si>
  <si>
    <t>3</t>
  </si>
  <si>
    <t>4</t>
  </si>
  <si>
    <t>u</t>
  </si>
  <si>
    <t>5</t>
  </si>
  <si>
    <t>m3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</si>
  <si>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</si>
  <si>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</si>
  <si>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</si>
  <si>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</si>
  <si>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</si>
  <si>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</si>
  <si>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</si>
  <si>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</si>
  <si>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</si>
  <si>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16</t>
  </si>
  <si>
    <t>kg</t>
  </si>
  <si>
    <t>19</t>
  </si>
  <si>
    <t>20</t>
  </si>
  <si>
    <t>22</t>
  </si>
  <si>
    <t>23</t>
  </si>
  <si>
    <t>m</t>
  </si>
  <si>
    <t>24</t>
  </si>
  <si>
    <t>26</t>
  </si>
  <si>
    <t>28</t>
  </si>
  <si>
    <t>29</t>
  </si>
  <si>
    <t>Filos de columnas y vigas</t>
  </si>
  <si>
    <t>34</t>
  </si>
  <si>
    <t>35</t>
  </si>
  <si>
    <t>Masillado con Impermeabilizante Losa de cubierta</t>
  </si>
  <si>
    <t>36</t>
  </si>
  <si>
    <t>ml</t>
  </si>
  <si>
    <t>37</t>
  </si>
  <si>
    <t>Filos de escalones</t>
  </si>
  <si>
    <t>38</t>
  </si>
  <si>
    <t>40</t>
  </si>
  <si>
    <t>42</t>
  </si>
  <si>
    <t>Marmetón en mesón</t>
  </si>
  <si>
    <t>44</t>
  </si>
  <si>
    <t>Baldosa de granito 30x30 piso</t>
  </si>
  <si>
    <t>45</t>
  </si>
  <si>
    <t>Junta banda Sika (losa)</t>
  </si>
  <si>
    <t>Junta Espuma Flex (paredes)</t>
  </si>
  <si>
    <t>Tapajunta de hormigón simple (losas)</t>
  </si>
  <si>
    <t>Tapajunta de aluminio (pisos)</t>
  </si>
  <si>
    <t>Tapajunta de aluminio (paredes)</t>
  </si>
  <si>
    <t>63</t>
  </si>
  <si>
    <t>Cerradura llave llave</t>
  </si>
  <si>
    <t>65</t>
  </si>
  <si>
    <t>Cerradura llave seguro</t>
  </si>
  <si>
    <t>66</t>
  </si>
  <si>
    <t>68</t>
  </si>
  <si>
    <t>Topes de caucho</t>
  </si>
  <si>
    <t>69</t>
  </si>
  <si>
    <t>73</t>
  </si>
  <si>
    <t>Protector ventana con varilla cuadrada de 1/2"</t>
  </si>
  <si>
    <t>80</t>
  </si>
  <si>
    <t>Puerta de aluminio y vidrio (jackson)</t>
  </si>
  <si>
    <t>81</t>
  </si>
  <si>
    <t>82</t>
  </si>
  <si>
    <t>Puerta enrollable</t>
  </si>
  <si>
    <t>Inodoro con fluxómetro</t>
  </si>
  <si>
    <t>27</t>
  </si>
  <si>
    <t>31</t>
  </si>
  <si>
    <t>32</t>
  </si>
  <si>
    <t>39</t>
  </si>
  <si>
    <t>41</t>
  </si>
  <si>
    <t>43</t>
  </si>
  <si>
    <t>46</t>
  </si>
  <si>
    <t>Limpieza final de la obra</t>
  </si>
  <si>
    <t>MOVIMIENTO DE TIERRAS</t>
  </si>
  <si>
    <t>ESTRUCTURA</t>
  </si>
  <si>
    <t>MAMPOSTERIA</t>
  </si>
  <si>
    <t>ENLUCIDOS</t>
  </si>
  <si>
    <t>PISOS</t>
  </si>
  <si>
    <t>CIELO RASO</t>
  </si>
  <si>
    <t>JUNTAS Y TAPAJUNTAS</t>
  </si>
  <si>
    <t>CARPINTERIA</t>
  </si>
  <si>
    <t>CERRADURAS</t>
  </si>
  <si>
    <t>HERRERIA</t>
  </si>
  <si>
    <t>ALUMINIO</t>
  </si>
  <si>
    <t>SANITARIOS</t>
  </si>
  <si>
    <t>Muro de H. Ciclópeo HS 60% P 40%</t>
  </si>
  <si>
    <t>Escalones de granito</t>
  </si>
  <si>
    <t>67</t>
  </si>
  <si>
    <t>70</t>
  </si>
  <si>
    <t>72</t>
  </si>
  <si>
    <t>76</t>
  </si>
  <si>
    <t>78</t>
  </si>
  <si>
    <t>79</t>
  </si>
  <si>
    <t>MINISTERIO DE SALUD PÚBLICA</t>
  </si>
  <si>
    <t>Replanteo y nivelación con equipos</t>
  </si>
  <si>
    <t>Excavación de cimientos y plintos a mano</t>
  </si>
  <si>
    <t>Desalojo  (volqueta) fuera de la obra - a máquina</t>
  </si>
  <si>
    <t>Replantillo de hormigón simple 180 Kg/cm2</t>
  </si>
  <si>
    <t>Vinil conductivo en Quirófano con malla de Oropel</t>
  </si>
  <si>
    <t>Puerta de hierro y tol 1/20</t>
  </si>
  <si>
    <t>Malla antimosquito aluminio en ventanas</t>
  </si>
  <si>
    <t>Mampara de aluminio y vidrio flotado de 6 mm</t>
  </si>
  <si>
    <t>Fregadero acero inox. 2 pozos y grifería 8" + angulares+ 1 falda</t>
  </si>
  <si>
    <t>Fregadero acero inox. 1 pozos y grifería 8" + angulares+ 1 falda</t>
  </si>
  <si>
    <t>Fregadero industrial 1 pozo y grifería 8" + angulares+ 1 falda</t>
  </si>
  <si>
    <t>Ducha con mezcladora 8"</t>
  </si>
  <si>
    <t>Lavabos quirúrgicos completo y accesorios - control de rodilla opié</t>
  </si>
  <si>
    <t>Relleno compactado con tierra húmeda</t>
  </si>
  <si>
    <t>Pasamanos de hierro y madera</t>
  </si>
  <si>
    <t>Trinchera de H.simple instalaciones</t>
  </si>
  <si>
    <t>Inodoro tanque bajo</t>
  </si>
  <si>
    <t>Cielo raso fibrocel de 60x60 e=5mm</t>
  </si>
  <si>
    <t>Enlucido de fajas puerta o ventana</t>
  </si>
  <si>
    <t>Puerta corrediza de hierro tipo acordeón</t>
  </si>
  <si>
    <t>Dinteles de H. simple 210 kg/cm2 +encofrado</t>
  </si>
  <si>
    <t>Escalera de hormigón simple 210kg/cm2 +encofrado</t>
  </si>
  <si>
    <t>Acero de refuerzo 4.200 kg/cm2</t>
  </si>
  <si>
    <t>Contrapiso-piedra, polietileno,malla 6mm 15x15 e=6 cm(F´C 180 Kg/cm2)</t>
  </si>
  <si>
    <t>Enlucido horizontal</t>
  </si>
  <si>
    <t>Vereda perimetral hormigón simple 180 Kg/cm2 e= 6 cm</t>
  </si>
  <si>
    <t>ITEM</t>
  </si>
  <si>
    <t>DESCRIPCIÓN</t>
  </si>
  <si>
    <t>UNID.</t>
  </si>
  <si>
    <t>CANTIDAD</t>
  </si>
  <si>
    <t>COSTO UNIT.</t>
  </si>
  <si>
    <t>COSTO TOTAL</t>
  </si>
  <si>
    <t>Muebles modulares estructura laurel y tríplex y melamínico-tipo TM-1-2 Y 3</t>
  </si>
  <si>
    <t>Ventana de aluminio y vidrio de 4 a 5 mm</t>
  </si>
  <si>
    <t>Tineta de niños</t>
  </si>
  <si>
    <t>Oficinas y bodegas ( Madera y zinc )</t>
  </si>
  <si>
    <t>Masillado de pisos</t>
  </si>
  <si>
    <t>Protectores esquineros de aluminio</t>
  </si>
  <si>
    <t>75</t>
  </si>
  <si>
    <t>77</t>
  </si>
  <si>
    <t>Cerraduras de baño</t>
  </si>
  <si>
    <t>Porcelanato</t>
  </si>
  <si>
    <t>Relleno con mejoramieto (Lastre)</t>
  </si>
  <si>
    <t>OBRAS PRELIMINARES</t>
  </si>
  <si>
    <t>Letrero de identificación de obra 2,44x4,88m</t>
  </si>
  <si>
    <t>Losa macisa e=20cm de H.S 210 kg/cm2 y vigas -impermeha.incl. Encofrado</t>
  </si>
  <si>
    <t>CUBIERTA EMERGENCIA</t>
  </si>
  <si>
    <t>Acero estructural Fc' 4200 Kg/cm2</t>
  </si>
  <si>
    <t>Hormigón simple Fc' 140/ cm2 bajo muebles</t>
  </si>
  <si>
    <t>REVESTIMIENTOS DE PAREDES</t>
  </si>
  <si>
    <t xml:space="preserve">Cerámica de pared </t>
  </si>
  <si>
    <t>Enlucido exterior de aleros</t>
  </si>
  <si>
    <t>Media caña unión cerámica - pared</t>
  </si>
  <si>
    <t>Barredera de porcelanato de 10 cm</t>
  </si>
  <si>
    <t>Picada y resane de instalaciones</t>
  </si>
  <si>
    <t>PINTURA</t>
  </si>
  <si>
    <t xml:space="preserve">Pintura esmalte </t>
  </si>
  <si>
    <t xml:space="preserve">Topa camillas de guayacan </t>
  </si>
  <si>
    <t>Rejilla de piso de 50 mm plástica</t>
  </si>
  <si>
    <t>Mesón de hormigón armado 210 kg/cm2 terminado e=8cm marmeton</t>
  </si>
  <si>
    <t>Enlucido vertical</t>
  </si>
  <si>
    <t>Pintura de Caucho Interior estucado</t>
  </si>
  <si>
    <t>15</t>
  </si>
  <si>
    <t>17</t>
  </si>
  <si>
    <t>18</t>
  </si>
  <si>
    <t>25</t>
  </si>
  <si>
    <t>30</t>
  </si>
  <si>
    <t>33</t>
  </si>
  <si>
    <t>64</t>
  </si>
  <si>
    <t>71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</si>
  <si>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</si>
  <si>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</si>
  <si>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</si>
  <si>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</si>
  <si>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</si>
  <si>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</si>
  <si>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</si>
  <si>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</si>
  <si>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</si>
  <si>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Junta de tol 1 / 32 mm pared cubierta</t>
  </si>
  <si>
    <t>92</t>
  </si>
  <si>
    <t>93</t>
  </si>
  <si>
    <t>Cerramiento de bloque h= 3,00</t>
  </si>
  <si>
    <t>Cerramiento decorativo h= 3,00</t>
  </si>
  <si>
    <t>94</t>
  </si>
  <si>
    <t>95</t>
  </si>
  <si>
    <t>Losa macisa e=15cm de H.S 210 kg/cm2 y vigas -impermeha.incl. Encofrado elevadores</t>
  </si>
  <si>
    <t>47</t>
  </si>
  <si>
    <t>74</t>
  </si>
  <si>
    <t>96</t>
  </si>
  <si>
    <t>97</t>
  </si>
  <si>
    <t>98</t>
  </si>
  <si>
    <t>Estructura para policarbonato y policarbonato en hall P.A.</t>
  </si>
  <si>
    <t>Domos  1,2x,60</t>
  </si>
  <si>
    <t>48</t>
  </si>
  <si>
    <t>49</t>
  </si>
  <si>
    <t>99</t>
  </si>
  <si>
    <t>100</t>
  </si>
  <si>
    <t>Puerta Holandesa</t>
  </si>
  <si>
    <t>101</t>
  </si>
  <si>
    <t>VARIOS</t>
  </si>
  <si>
    <t>Canalòn ALL. PVC .emergencia</t>
  </si>
  <si>
    <t>102</t>
  </si>
  <si>
    <t>103</t>
  </si>
  <si>
    <t>Derrocamiento de pared emergencia</t>
  </si>
  <si>
    <t>Ascensores</t>
  </si>
  <si>
    <t>Desarmada de puertas y reutilización</t>
  </si>
  <si>
    <t>Derrocamientos construcción existente</t>
  </si>
  <si>
    <t>Mampostería de ladrillo mambrón e=10 cm ( Vibro prensado)</t>
  </si>
  <si>
    <t>Mampostería de bloque e=15 cm ( Vibro prensado)</t>
  </si>
  <si>
    <t>Mampostería de bloque e=20 cm ( Vibro prensado)</t>
  </si>
  <si>
    <t>Bordillo de hormigón simple 180 Kg./cm2.</t>
  </si>
  <si>
    <t>Tinetas de cajón de duchas</t>
  </si>
  <si>
    <t xml:space="preserve">Zócalos de porcelanato </t>
  </si>
  <si>
    <t>Pintura de caucho exterior látex vinil acrílica y estucado</t>
  </si>
  <si>
    <t>Azulejo en Centro Quirúrgico</t>
  </si>
  <si>
    <t>Cielo raso de malla y cemento quirófanos</t>
  </si>
  <si>
    <t>Junta cinta asfáltica pisos</t>
  </si>
  <si>
    <t>Puerta tamborada madera triplex-batiente terminada a Sintético Automotriz</t>
  </si>
  <si>
    <t>Rejillas para trinchera (instalaciones)</t>
  </si>
  <si>
    <t>Lavamanos blanco y accesorios + angulares y con llave simple</t>
  </si>
  <si>
    <t>Rejilla de piso de 110 mm plástica</t>
  </si>
  <si>
    <t>Cajas de revisión</t>
  </si>
  <si>
    <t>Estructura metálica cubierta emergencia similar a existente</t>
  </si>
  <si>
    <t>Galvalume 0.4 mm para cubierta o similar a existente</t>
  </si>
  <si>
    <t>292</t>
  </si>
  <si>
    <t xml:space="preserve">Encementado exterior </t>
  </si>
  <si>
    <t>104</t>
  </si>
  <si>
    <t>105</t>
  </si>
  <si>
    <t>Losa alivianada  e=20cm de H.S 210 kg/cm2 y vigas -impermeha.incl. Encofrado</t>
  </si>
  <si>
    <t>Plintos de H. Simple 240 kg/cm2</t>
  </si>
  <si>
    <t>Cadenas de H. simple 240 kg/cm2+encofrado ( RIOSTRAS)</t>
  </si>
  <si>
    <t>Columnas de H. simple 240 kg/cm2 +encofrado(PILARES)</t>
  </si>
  <si>
    <t>Diafragmas de H.Simple f'c=240Kg-cm2</t>
  </si>
  <si>
    <t>Bloque aliv. 15x20x40</t>
  </si>
  <si>
    <t>Malla electrosoldada 4mm</t>
  </si>
  <si>
    <t>Vigas de H, simple 240 kg/cm2+ encofrado</t>
  </si>
  <si>
    <t>Cubierta de policarbonato</t>
  </si>
  <si>
    <t xml:space="preserve">m2 </t>
  </si>
  <si>
    <t>21</t>
  </si>
  <si>
    <t>50</t>
  </si>
  <si>
    <t>51</t>
  </si>
  <si>
    <t>52</t>
  </si>
  <si>
    <t>53</t>
  </si>
  <si>
    <t>54</t>
  </si>
  <si>
    <t>106</t>
  </si>
  <si>
    <t>107</t>
  </si>
  <si>
    <t>108</t>
  </si>
  <si>
    <t>109</t>
  </si>
  <si>
    <t>110</t>
  </si>
  <si>
    <t>111</t>
  </si>
  <si>
    <t>112</t>
  </si>
  <si>
    <t>Cisterna</t>
  </si>
  <si>
    <t>113</t>
  </si>
  <si>
    <t xml:space="preserve">Habilitacion cisterna existente </t>
  </si>
  <si>
    <t>TOTAL DE OBRAS CIVILES:</t>
  </si>
  <si>
    <t>DEPARTAMENTO DE INFRAESTRUCTURA</t>
  </si>
  <si>
    <t>FORMULARIO No. 14</t>
  </si>
  <si>
    <t>OBRAS CIVILES</t>
  </si>
</sst>
</file>

<file path=xl/styles.xml><?xml version="1.0" encoding="utf-8"?>
<styleSheet xmlns="http://schemas.openxmlformats.org/spreadsheetml/2006/main">
  <numFmts count="2">
    <numFmt numFmtId="164" formatCode="_ * #,##0.00_ ;_ * \-#,##0.00_ ;_ * &quot;-&quot;??_ ;_ @_ "/>
    <numFmt numFmtId="165" formatCode="0000"/>
  </numFmts>
  <fonts count="1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i/>
      <sz val="1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49" fontId="2" fillId="0" borderId="0" xfId="0" applyNumberFormat="1" applyFont="1" applyAlignment="1">
      <alignment horizontal="left" indent="1"/>
    </xf>
    <xf numFmtId="0" fontId="2" fillId="0" borderId="0" xfId="0" applyFont="1" applyFill="1"/>
    <xf numFmtId="164" fontId="2" fillId="0" borderId="0" xfId="1" applyFont="1"/>
    <xf numFmtId="49" fontId="2" fillId="0" borderId="0" xfId="0" applyNumberFormat="1" applyFont="1" applyAlignment="1">
      <alignment horizontal="center" vertical="top"/>
    </xf>
    <xf numFmtId="49" fontId="2" fillId="0" borderId="0" xfId="0" applyNumberFormat="1" applyFont="1" applyAlignment="1">
      <alignment horizontal="right" indent="1"/>
    </xf>
    <xf numFmtId="0" fontId="5" fillId="0" borderId="0" xfId="0" applyFont="1"/>
    <xf numFmtId="0" fontId="6" fillId="0" borderId="0" xfId="0" applyFont="1" applyAlignment="1">
      <alignment horizontal="center"/>
    </xf>
    <xf numFmtId="164" fontId="6" fillId="0" borderId="0" xfId="1" applyFont="1" applyAlignment="1">
      <alignment horizontal="center"/>
    </xf>
    <xf numFmtId="0" fontId="6" fillId="0" borderId="0" xfId="0" applyFont="1"/>
    <xf numFmtId="49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49" fontId="2" fillId="0" borderId="0" xfId="0" applyNumberFormat="1" applyFont="1" applyBorder="1" applyAlignment="1">
      <alignment horizontal="center" vertical="top"/>
    </xf>
    <xf numFmtId="49" fontId="2" fillId="0" borderId="0" xfId="0" applyNumberFormat="1" applyFont="1" applyBorder="1" applyAlignment="1">
      <alignment horizontal="left" indent="1"/>
    </xf>
    <xf numFmtId="49" fontId="2" fillId="0" borderId="0" xfId="0" applyNumberFormat="1" applyFont="1" applyFill="1" applyBorder="1" applyAlignment="1">
      <alignment horizontal="left" indent="1"/>
    </xf>
    <xf numFmtId="49" fontId="2" fillId="0" borderId="0" xfId="0" applyNumberFormat="1" applyFont="1" applyBorder="1" applyAlignment="1">
      <alignment horizontal="right" indent="1"/>
    </xf>
    <xf numFmtId="164" fontId="2" fillId="0" borderId="0" xfId="1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164" fontId="2" fillId="0" borderId="0" xfId="1" applyFont="1" applyBorder="1" applyAlignment="1">
      <alignment horizontal="right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Border="1" applyAlignment="1">
      <alignment horizontal="center"/>
    </xf>
    <xf numFmtId="2" fontId="6" fillId="0" borderId="0" xfId="0" applyNumberFormat="1" applyFont="1" applyAlignment="1">
      <alignment horizontal="center"/>
    </xf>
    <xf numFmtId="164" fontId="7" fillId="0" borderId="0" xfId="1" applyFont="1" applyAlignment="1">
      <alignment horizontal="center"/>
    </xf>
    <xf numFmtId="164" fontId="7" fillId="0" borderId="0" xfId="1" applyFont="1" applyBorder="1" applyAlignment="1">
      <alignment horizontal="center"/>
    </xf>
    <xf numFmtId="164" fontId="1" fillId="0" borderId="0" xfId="1" applyFont="1" applyFill="1" applyBorder="1"/>
    <xf numFmtId="0" fontId="6" fillId="0" borderId="7" xfId="0" applyFont="1" applyBorder="1" applyAlignment="1">
      <alignment horizontal="center"/>
    </xf>
    <xf numFmtId="164" fontId="2" fillId="0" borderId="0" xfId="1" applyFont="1" applyFill="1" applyAlignment="1">
      <alignment horizontal="left" indent="1"/>
    </xf>
    <xf numFmtId="164" fontId="2" fillId="0" borderId="0" xfId="1" applyFont="1" applyFill="1" applyBorder="1"/>
    <xf numFmtId="164" fontId="2" fillId="0" borderId="0" xfId="1" applyFont="1" applyFill="1" applyBorder="1" applyAlignment="1">
      <alignment horizontal="left" indent="1"/>
    </xf>
    <xf numFmtId="49" fontId="9" fillId="0" borderId="0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left" vertical="top" indent="1"/>
    </xf>
    <xf numFmtId="164" fontId="6" fillId="0" borderId="0" xfId="1" applyFont="1" applyFill="1" applyBorder="1" applyAlignment="1">
      <alignment horizontal="left" vertical="top"/>
    </xf>
    <xf numFmtId="49" fontId="6" fillId="0" borderId="0" xfId="0" applyNumberFormat="1" applyFont="1" applyBorder="1" applyAlignment="1">
      <alignment horizontal="right" vertical="top"/>
    </xf>
    <xf numFmtId="164" fontId="5" fillId="0" borderId="0" xfId="1" applyFont="1" applyBorder="1"/>
    <xf numFmtId="49" fontId="6" fillId="0" borderId="12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left" vertical="center"/>
    </xf>
    <xf numFmtId="49" fontId="5" fillId="0" borderId="10" xfId="0" applyNumberFormat="1" applyFont="1" applyBorder="1" applyAlignment="1">
      <alignment horizontal="center" vertical="center" wrapText="1"/>
    </xf>
    <xf numFmtId="164" fontId="5" fillId="0" borderId="10" xfId="1" applyFont="1" applyFill="1" applyBorder="1" applyAlignment="1">
      <alignment horizontal="right"/>
    </xf>
    <xf numFmtId="49" fontId="5" fillId="0" borderId="10" xfId="0" applyNumberFormat="1" applyFont="1" applyBorder="1" applyAlignment="1">
      <alignment horizontal="right" vertical="center" wrapText="1"/>
    </xf>
    <xf numFmtId="164" fontId="5" fillId="0" borderId="11" xfId="1" applyFont="1" applyBorder="1" applyAlignment="1">
      <alignment horizontal="right"/>
    </xf>
    <xf numFmtId="49" fontId="3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right" vertical="center"/>
    </xf>
    <xf numFmtId="164" fontId="3" fillId="0" borderId="0" xfId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top"/>
    </xf>
    <xf numFmtId="49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right" indent="1"/>
    </xf>
    <xf numFmtId="0" fontId="3" fillId="0" borderId="0" xfId="0" applyNumberFormat="1" applyFont="1" applyBorder="1" applyAlignment="1">
      <alignment horizontal="center" vertical="top"/>
    </xf>
    <xf numFmtId="49" fontId="3" fillId="0" borderId="0" xfId="0" applyNumberFormat="1" applyFont="1" applyFill="1" applyBorder="1" applyAlignment="1">
      <alignment horizontal="right" indent="1"/>
    </xf>
    <xf numFmtId="49" fontId="3" fillId="0" borderId="0" xfId="0" applyNumberFormat="1" applyFont="1" applyBorder="1" applyAlignment="1">
      <alignment horizontal="center"/>
    </xf>
    <xf numFmtId="164" fontId="3" fillId="0" borderId="0" xfId="1" applyFont="1" applyFill="1" applyBorder="1" applyAlignment="1">
      <alignment horizontal="left" indent="1"/>
    </xf>
    <xf numFmtId="49" fontId="3" fillId="0" borderId="0" xfId="0" applyNumberFormat="1" applyFont="1" applyBorder="1" applyAlignment="1">
      <alignment horizontal="right" indent="1"/>
    </xf>
    <xf numFmtId="49" fontId="6" fillId="0" borderId="1" xfId="0" applyNumberFormat="1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 wrapText="1"/>
    </xf>
    <xf numFmtId="164" fontId="6" fillId="0" borderId="1" xfId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right" vertical="center" wrapText="1"/>
    </xf>
    <xf numFmtId="164" fontId="6" fillId="0" borderId="13" xfId="1" applyFont="1" applyBorder="1" applyAlignment="1">
      <alignment horizontal="center"/>
    </xf>
    <xf numFmtId="49" fontId="6" fillId="0" borderId="7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/>
    </xf>
    <xf numFmtId="49" fontId="5" fillId="0" borderId="2" xfId="0" applyNumberFormat="1" applyFont="1" applyBorder="1" applyAlignment="1">
      <alignment horizontal="center" vertical="center" wrapText="1"/>
    </xf>
    <xf numFmtId="164" fontId="5" fillId="0" borderId="2" xfId="1" applyFont="1" applyFill="1" applyBorder="1" applyAlignment="1">
      <alignment horizontal="right"/>
    </xf>
    <xf numFmtId="49" fontId="5" fillId="0" borderId="2" xfId="0" applyNumberFormat="1" applyFont="1" applyBorder="1" applyAlignment="1">
      <alignment horizontal="right" vertical="center" wrapText="1"/>
    </xf>
    <xf numFmtId="164" fontId="5" fillId="0" borderId="8" xfId="1" applyFont="1" applyBorder="1" applyAlignment="1">
      <alignment horizontal="right"/>
    </xf>
    <xf numFmtId="4" fontId="5" fillId="0" borderId="2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left" vertical="center"/>
    </xf>
    <xf numFmtId="49" fontId="6" fillId="0" borderId="2" xfId="0" applyNumberFormat="1" applyFont="1" applyBorder="1" applyAlignment="1">
      <alignment horizontal="center" vertical="center" wrapText="1"/>
    </xf>
    <xf numFmtId="164" fontId="6" fillId="0" borderId="2" xfId="1" applyFont="1" applyFill="1" applyBorder="1" applyAlignment="1">
      <alignment horizontal="right"/>
    </xf>
    <xf numFmtId="4" fontId="6" fillId="0" borderId="2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left"/>
    </xf>
    <xf numFmtId="164" fontId="5" fillId="0" borderId="2" xfId="1" applyFont="1" applyBorder="1" applyAlignment="1">
      <alignment horizontal="center"/>
    </xf>
    <xf numFmtId="165" fontId="5" fillId="0" borderId="2" xfId="0" applyNumberFormat="1" applyFont="1" applyBorder="1" applyAlignment="1">
      <alignment horizontal="left"/>
    </xf>
    <xf numFmtId="0" fontId="6" fillId="0" borderId="2" xfId="0" applyFont="1" applyBorder="1"/>
    <xf numFmtId="0" fontId="5" fillId="0" borderId="2" xfId="0" applyFont="1" applyBorder="1"/>
    <xf numFmtId="0" fontId="10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49" fontId="5" fillId="0" borderId="2" xfId="0" applyNumberFormat="1" applyFont="1" applyFill="1" applyBorder="1" applyAlignment="1">
      <alignment horizontal="left" vertical="center"/>
    </xf>
    <xf numFmtId="164" fontId="5" fillId="0" borderId="2" xfId="1" applyFont="1" applyFill="1" applyBorder="1" applyAlignment="1">
      <alignment horizontal="right" vertical="center"/>
    </xf>
    <xf numFmtId="0" fontId="6" fillId="0" borderId="2" xfId="0" applyFont="1" applyBorder="1" applyAlignment="1">
      <alignment horizontal="center"/>
    </xf>
    <xf numFmtId="49" fontId="6" fillId="0" borderId="14" xfId="0" applyNumberFormat="1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164" fontId="6" fillId="0" borderId="6" xfId="1" applyFont="1" applyBorder="1" applyAlignment="1">
      <alignment horizontal="center" vertical="center" wrapText="1"/>
    </xf>
    <xf numFmtId="164" fontId="6" fillId="0" borderId="11" xfId="1" applyFont="1" applyBorder="1" applyAlignment="1">
      <alignment horizontal="center" vertical="center" wrapText="1"/>
    </xf>
    <xf numFmtId="164" fontId="7" fillId="0" borderId="5" xfId="1" applyFont="1" applyFill="1" applyBorder="1" applyAlignment="1">
      <alignment horizontal="center" vertical="center" wrapText="1"/>
    </xf>
    <xf numFmtId="164" fontId="7" fillId="0" borderId="10" xfId="1" applyFont="1" applyFill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left" vertical="top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195"/>
  <sheetViews>
    <sheetView tabSelected="1" workbookViewId="0">
      <selection activeCell="C21" sqref="C21"/>
    </sheetView>
  </sheetViews>
  <sheetFormatPr baseColWidth="10" defaultRowHeight="10.5" customHeight="1"/>
  <cols>
    <col min="1" max="1" width="6.28515625" style="1" customWidth="1"/>
    <col min="2" max="2" width="6.7109375" style="6" bestFit="1" customWidth="1"/>
    <col min="3" max="3" width="55.85546875" style="3" customWidth="1"/>
    <col min="4" max="4" width="8" style="22" customWidth="1"/>
    <col min="5" max="5" width="12.85546875" style="29" customWidth="1"/>
    <col min="6" max="6" width="13" style="7" customWidth="1"/>
    <col min="7" max="7" width="14.7109375" style="5" customWidth="1"/>
    <col min="8" max="8" width="12.7109375" style="1" hidden="1" customWidth="1"/>
    <col min="9" max="16384" width="11.42578125" style="1"/>
  </cols>
  <sheetData>
    <row r="2" spans="2:8" s="8" customFormat="1" ht="27.75" customHeight="1">
      <c r="B2" s="86" t="s">
        <v>93</v>
      </c>
      <c r="C2" s="86"/>
      <c r="D2" s="86"/>
      <c r="E2" s="86"/>
      <c r="F2" s="86"/>
      <c r="G2" s="86"/>
    </row>
    <row r="3" spans="2:8" s="8" customFormat="1" ht="27" customHeight="1">
      <c r="B3" s="97" t="s">
        <v>250</v>
      </c>
      <c r="C3" s="97"/>
      <c r="D3" s="97"/>
      <c r="E3" s="97"/>
      <c r="F3" s="97"/>
      <c r="G3" s="97"/>
    </row>
    <row r="4" spans="2:8" s="8" customFormat="1" ht="27" customHeight="1">
      <c r="B4" s="32"/>
      <c r="C4" s="32"/>
      <c r="D4" s="32"/>
      <c r="E4" s="32"/>
      <c r="F4" s="32"/>
      <c r="G4" s="32"/>
    </row>
    <row r="5" spans="2:8" s="8" customFormat="1" ht="18.75" customHeight="1">
      <c r="B5" s="98" t="s">
        <v>251</v>
      </c>
      <c r="C5" s="98"/>
      <c r="D5" s="98"/>
      <c r="E5" s="98"/>
      <c r="F5" s="98"/>
      <c r="G5" s="98"/>
    </row>
    <row r="6" spans="2:8" s="8" customFormat="1" ht="17.25" customHeight="1" thickBot="1">
      <c r="B6" s="99" t="s">
        <v>252</v>
      </c>
      <c r="C6" s="34"/>
      <c r="D6" s="33"/>
      <c r="E6" s="35"/>
      <c r="F6" s="36"/>
      <c r="G6" s="37"/>
    </row>
    <row r="7" spans="2:8" s="11" customFormat="1" ht="10.5" customHeight="1" thickTop="1">
      <c r="B7" s="87" t="s">
        <v>120</v>
      </c>
      <c r="C7" s="89" t="s">
        <v>121</v>
      </c>
      <c r="D7" s="91" t="s">
        <v>122</v>
      </c>
      <c r="E7" s="95" t="s">
        <v>123</v>
      </c>
      <c r="F7" s="91" t="s">
        <v>124</v>
      </c>
      <c r="G7" s="93" t="s">
        <v>125</v>
      </c>
    </row>
    <row r="8" spans="2:8" s="9" customFormat="1" ht="18.75" customHeight="1" thickBot="1">
      <c r="B8" s="88"/>
      <c r="C8" s="90"/>
      <c r="D8" s="92"/>
      <c r="E8" s="96"/>
      <c r="F8" s="92"/>
      <c r="G8" s="94"/>
    </row>
    <row r="9" spans="2:8" s="9" customFormat="1" ht="17.25" customHeight="1" thickTop="1">
      <c r="B9" s="38"/>
      <c r="C9" s="56" t="s">
        <v>137</v>
      </c>
      <c r="D9" s="57"/>
      <c r="E9" s="58"/>
      <c r="F9" s="59"/>
      <c r="G9" s="60"/>
      <c r="H9" s="12"/>
    </row>
    <row r="10" spans="2:8" s="9" customFormat="1" ht="17.25" customHeight="1">
      <c r="B10" s="61" t="s">
        <v>0</v>
      </c>
      <c r="C10" s="62" t="s">
        <v>129</v>
      </c>
      <c r="D10" s="63" t="s">
        <v>2</v>
      </c>
      <c r="E10" s="64">
        <v>60</v>
      </c>
      <c r="F10" s="65"/>
      <c r="G10" s="66"/>
      <c r="H10" s="12"/>
    </row>
    <row r="11" spans="2:8" s="9" customFormat="1" ht="15.75" customHeight="1">
      <c r="B11" s="61" t="s">
        <v>3</v>
      </c>
      <c r="C11" s="62" t="s">
        <v>1</v>
      </c>
      <c r="D11" s="63" t="s">
        <v>2</v>
      </c>
      <c r="E11" s="64">
        <v>1533.12</v>
      </c>
      <c r="F11" s="67"/>
      <c r="G11" s="66"/>
      <c r="H11" s="12"/>
    </row>
    <row r="12" spans="2:8" s="9" customFormat="1" ht="15.75" customHeight="1">
      <c r="B12" s="61" t="s">
        <v>4</v>
      </c>
      <c r="C12" s="62" t="s">
        <v>94</v>
      </c>
      <c r="D12" s="63" t="s">
        <v>2</v>
      </c>
      <c r="E12" s="64">
        <f>1374</f>
        <v>1374</v>
      </c>
      <c r="F12" s="67"/>
      <c r="G12" s="66"/>
      <c r="H12" s="10">
        <f>63+47.7+10.22+12.8+53.3+280.24+346.02+359.38+516.37+316.8+398.16</f>
        <v>2403.9899999999998</v>
      </c>
    </row>
    <row r="13" spans="2:8" s="9" customFormat="1" ht="15.75" customHeight="1">
      <c r="B13" s="61" t="s">
        <v>5</v>
      </c>
      <c r="C13" s="62" t="s">
        <v>138</v>
      </c>
      <c r="D13" s="63" t="s">
        <v>6</v>
      </c>
      <c r="E13" s="64">
        <v>2</v>
      </c>
      <c r="F13" s="67"/>
      <c r="G13" s="66"/>
      <c r="H13" s="12"/>
    </row>
    <row r="14" spans="2:8" s="9" customFormat="1" ht="15.75" customHeight="1">
      <c r="B14" s="61"/>
      <c r="C14" s="68" t="s">
        <v>73</v>
      </c>
      <c r="D14" s="63"/>
      <c r="E14" s="64"/>
      <c r="F14" s="67"/>
      <c r="G14" s="66"/>
      <c r="H14" s="12"/>
    </row>
    <row r="15" spans="2:8" s="9" customFormat="1" ht="15.75" customHeight="1">
      <c r="B15" s="61" t="s">
        <v>7</v>
      </c>
      <c r="C15" s="62" t="s">
        <v>95</v>
      </c>
      <c r="D15" s="63" t="s">
        <v>8</v>
      </c>
      <c r="E15" s="64">
        <f>266.15+10*1*1*1.6+16.8*2*0.4+4.2*6*0.4+12*1.6*1*1</f>
        <v>324.86999999999995</v>
      </c>
      <c r="F15" s="67"/>
      <c r="G15" s="66"/>
      <c r="H15" s="12"/>
    </row>
    <row r="16" spans="2:8" s="9" customFormat="1" ht="15.75" customHeight="1">
      <c r="B16" s="61" t="s">
        <v>9</v>
      </c>
      <c r="C16" s="62" t="s">
        <v>136</v>
      </c>
      <c r="D16" s="63" t="s">
        <v>8</v>
      </c>
      <c r="E16" s="64">
        <v>1800</v>
      </c>
      <c r="F16" s="67"/>
      <c r="G16" s="66"/>
      <c r="H16" s="12"/>
    </row>
    <row r="17" spans="2:8" s="9" customFormat="1" ht="15.75" customHeight="1">
      <c r="B17" s="61" t="s">
        <v>10</v>
      </c>
      <c r="C17" s="62" t="s">
        <v>107</v>
      </c>
      <c r="D17" s="63" t="s">
        <v>8</v>
      </c>
      <c r="E17" s="64">
        <f>38+3</f>
        <v>41</v>
      </c>
      <c r="F17" s="67"/>
      <c r="G17" s="66"/>
      <c r="H17" s="12"/>
    </row>
    <row r="18" spans="2:8" s="9" customFormat="1" ht="15.75" customHeight="1">
      <c r="B18" s="61" t="s">
        <v>11</v>
      </c>
      <c r="C18" s="62" t="s">
        <v>96</v>
      </c>
      <c r="D18" s="63" t="s">
        <v>8</v>
      </c>
      <c r="E18" s="64">
        <v>1200</v>
      </c>
      <c r="F18" s="67"/>
      <c r="G18" s="66"/>
      <c r="H18" s="12"/>
    </row>
    <row r="19" spans="2:8" s="9" customFormat="1" ht="15.75" customHeight="1">
      <c r="B19" s="61" t="s">
        <v>12</v>
      </c>
      <c r="C19" s="62" t="s">
        <v>201</v>
      </c>
      <c r="D19" s="63" t="s">
        <v>2</v>
      </c>
      <c r="E19" s="64">
        <v>800</v>
      </c>
      <c r="F19" s="67"/>
      <c r="G19" s="66"/>
      <c r="H19" s="12"/>
    </row>
    <row r="20" spans="2:8" s="9" customFormat="1" ht="15.75" customHeight="1">
      <c r="B20" s="61" t="s">
        <v>13</v>
      </c>
      <c r="C20" s="62" t="s">
        <v>72</v>
      </c>
      <c r="D20" s="63" t="s">
        <v>2</v>
      </c>
      <c r="E20" s="64">
        <v>1533.12</v>
      </c>
      <c r="F20" s="67"/>
      <c r="G20" s="66"/>
      <c r="H20" s="10"/>
    </row>
    <row r="21" spans="2:8" s="9" customFormat="1" ht="15.75" customHeight="1">
      <c r="B21" s="61"/>
      <c r="C21" s="68" t="s">
        <v>74</v>
      </c>
      <c r="D21" s="69"/>
      <c r="E21" s="70"/>
      <c r="F21" s="71"/>
      <c r="G21" s="66"/>
      <c r="H21" s="12"/>
    </row>
    <row r="22" spans="2:8" s="9" customFormat="1" ht="15.75" customHeight="1">
      <c r="B22" s="61" t="s">
        <v>14</v>
      </c>
      <c r="C22" s="62" t="s">
        <v>97</v>
      </c>
      <c r="D22" s="63" t="s">
        <v>8</v>
      </c>
      <c r="E22" s="64">
        <v>32.25</v>
      </c>
      <c r="F22" s="67"/>
      <c r="G22" s="66"/>
      <c r="H22" s="13"/>
    </row>
    <row r="23" spans="2:8" s="9" customFormat="1" ht="15.75" customHeight="1">
      <c r="B23" s="61" t="s">
        <v>15</v>
      </c>
      <c r="C23" s="62" t="s">
        <v>85</v>
      </c>
      <c r="D23" s="63" t="s">
        <v>8</v>
      </c>
      <c r="E23" s="64">
        <f>+(64+14.8*7.2)*1.4</f>
        <v>238.78399999999999</v>
      </c>
      <c r="F23" s="67"/>
      <c r="G23" s="66"/>
      <c r="H23" s="12"/>
    </row>
    <row r="24" spans="2:8" s="9" customFormat="1" ht="15.75" customHeight="1">
      <c r="B24" s="61" t="s">
        <v>16</v>
      </c>
      <c r="C24" s="62" t="s">
        <v>224</v>
      </c>
      <c r="D24" s="63" t="s">
        <v>8</v>
      </c>
      <c r="E24" s="64">
        <f>53.4+10*1*1*0.3+12*1*0.35*1</f>
        <v>60.599999999999994</v>
      </c>
      <c r="F24" s="67"/>
      <c r="G24" s="66"/>
      <c r="H24" s="12"/>
    </row>
    <row r="25" spans="2:8" s="9" customFormat="1" ht="15.75" customHeight="1">
      <c r="B25" s="61" t="s">
        <v>17</v>
      </c>
      <c r="C25" s="62" t="s">
        <v>225</v>
      </c>
      <c r="D25" s="63" t="s">
        <v>8</v>
      </c>
      <c r="E25" s="64">
        <f>46.7+16.8*2*0.25*0.3+4.2*6*0.25*0.25+(14.8*2+7.2*4)*0.25*0.25</f>
        <v>54.445000000000007</v>
      </c>
      <c r="F25" s="67"/>
      <c r="G25" s="66"/>
      <c r="H25" s="12"/>
    </row>
    <row r="26" spans="2:8" s="9" customFormat="1" ht="15.75" customHeight="1">
      <c r="B26" s="61" t="s">
        <v>156</v>
      </c>
      <c r="C26" s="62" t="s">
        <v>226</v>
      </c>
      <c r="D26" s="63" t="s">
        <v>8</v>
      </c>
      <c r="E26" s="64">
        <v>62.27</v>
      </c>
      <c r="F26" s="67"/>
      <c r="G26" s="66"/>
      <c r="H26" s="12"/>
    </row>
    <row r="27" spans="2:8" s="9" customFormat="1" ht="15.75" customHeight="1">
      <c r="B27" s="61" t="s">
        <v>18</v>
      </c>
      <c r="C27" s="62" t="s">
        <v>230</v>
      </c>
      <c r="D27" s="63" t="s">
        <v>8</v>
      </c>
      <c r="E27" s="64">
        <v>7.63</v>
      </c>
      <c r="F27" s="67"/>
      <c r="G27" s="66"/>
      <c r="H27" s="12"/>
    </row>
    <row r="28" spans="2:8" s="9" customFormat="1" ht="15.75" customHeight="1">
      <c r="B28" s="61" t="s">
        <v>157</v>
      </c>
      <c r="C28" s="62" t="s">
        <v>114</v>
      </c>
      <c r="D28" s="63" t="s">
        <v>24</v>
      </c>
      <c r="E28" s="64">
        <f>109.2+30</f>
        <v>139.19999999999999</v>
      </c>
      <c r="F28" s="67"/>
      <c r="G28" s="66"/>
      <c r="H28" s="12"/>
    </row>
    <row r="29" spans="2:8" s="9" customFormat="1" ht="15.75" customHeight="1">
      <c r="B29" s="61" t="s">
        <v>158</v>
      </c>
      <c r="C29" s="62" t="s">
        <v>115</v>
      </c>
      <c r="D29" s="63" t="s">
        <v>8</v>
      </c>
      <c r="E29" s="64">
        <v>6</v>
      </c>
      <c r="F29" s="67"/>
      <c r="G29" s="66"/>
      <c r="H29" s="12"/>
    </row>
    <row r="30" spans="2:8" s="9" customFormat="1" ht="15.75" customHeight="1">
      <c r="B30" s="61" t="s">
        <v>20</v>
      </c>
      <c r="C30" s="62" t="s">
        <v>139</v>
      </c>
      <c r="D30" s="63" t="s">
        <v>8</v>
      </c>
      <c r="E30" s="64">
        <f>296.34-58*0.2+14.8*7.2*0.2</f>
        <v>306.05199999999996</v>
      </c>
      <c r="F30" s="67"/>
      <c r="G30" s="66"/>
      <c r="H30" s="12"/>
    </row>
    <row r="31" spans="2:8" s="9" customFormat="1" ht="23.25" customHeight="1">
      <c r="B31" s="61" t="s">
        <v>21</v>
      </c>
      <c r="C31" s="72" t="s">
        <v>223</v>
      </c>
      <c r="D31" s="63" t="s">
        <v>8</v>
      </c>
      <c r="E31" s="64">
        <v>17</v>
      </c>
      <c r="F31" s="67"/>
      <c r="G31" s="66"/>
      <c r="H31" s="12"/>
    </row>
    <row r="32" spans="2:8" s="9" customFormat="1" ht="23.25" customHeight="1">
      <c r="B32" s="61" t="s">
        <v>233</v>
      </c>
      <c r="C32" s="62" t="s">
        <v>228</v>
      </c>
      <c r="D32" s="63" t="s">
        <v>6</v>
      </c>
      <c r="E32" s="64">
        <v>400</v>
      </c>
      <c r="F32" s="67"/>
      <c r="G32" s="66"/>
      <c r="H32" s="12"/>
    </row>
    <row r="33" spans="2:8" s="9" customFormat="1" ht="15.75" customHeight="1">
      <c r="B33" s="61" t="s">
        <v>22</v>
      </c>
      <c r="C33" s="62" t="s">
        <v>116</v>
      </c>
      <c r="D33" s="63" t="s">
        <v>19</v>
      </c>
      <c r="E33" s="64">
        <f>36944.33+5000+130*45.45</f>
        <v>47852.83</v>
      </c>
      <c r="F33" s="67"/>
      <c r="G33" s="66"/>
      <c r="H33" s="12"/>
    </row>
    <row r="34" spans="2:8" s="9" customFormat="1" ht="15.75" customHeight="1">
      <c r="B34" s="61" t="s">
        <v>23</v>
      </c>
      <c r="C34" s="73" t="s">
        <v>141</v>
      </c>
      <c r="D34" s="74" t="s">
        <v>19</v>
      </c>
      <c r="E34" s="64">
        <v>500</v>
      </c>
      <c r="F34" s="67"/>
      <c r="G34" s="66"/>
      <c r="H34" s="12"/>
    </row>
    <row r="35" spans="2:8" s="9" customFormat="1" ht="15.75" customHeight="1">
      <c r="B35" s="61" t="s">
        <v>25</v>
      </c>
      <c r="C35" s="73" t="s">
        <v>229</v>
      </c>
      <c r="D35" s="74" t="s">
        <v>2</v>
      </c>
      <c r="E35" s="64">
        <v>1500</v>
      </c>
      <c r="F35" s="67"/>
      <c r="G35" s="66"/>
      <c r="H35" s="12"/>
    </row>
    <row r="36" spans="2:8" s="9" customFormat="1" ht="15.75" customHeight="1">
      <c r="B36" s="61" t="s">
        <v>159</v>
      </c>
      <c r="C36" s="73" t="s">
        <v>142</v>
      </c>
      <c r="D36" s="74" t="s">
        <v>34</v>
      </c>
      <c r="E36" s="64">
        <v>40</v>
      </c>
      <c r="F36" s="67"/>
      <c r="G36" s="66"/>
      <c r="H36" s="12"/>
    </row>
    <row r="37" spans="2:8" s="9" customFormat="1" ht="15.75" customHeight="1">
      <c r="B37" s="61" t="s">
        <v>26</v>
      </c>
      <c r="C37" s="62" t="s">
        <v>153</v>
      </c>
      <c r="D37" s="63" t="s">
        <v>34</v>
      </c>
      <c r="E37" s="64">
        <v>44.16</v>
      </c>
      <c r="F37" s="67"/>
      <c r="G37" s="66"/>
      <c r="H37" s="12"/>
    </row>
    <row r="38" spans="2:8" s="9" customFormat="1" ht="15.75" customHeight="1">
      <c r="B38" s="61" t="s">
        <v>65</v>
      </c>
      <c r="C38" s="73" t="s">
        <v>180</v>
      </c>
      <c r="D38" s="74" t="s">
        <v>2</v>
      </c>
      <c r="E38" s="64">
        <v>27.35</v>
      </c>
      <c r="F38" s="67"/>
      <c r="G38" s="66"/>
      <c r="H38" s="12"/>
    </row>
    <row r="39" spans="2:8" s="9" customFormat="1" ht="15.75" customHeight="1">
      <c r="B39" s="61" t="s">
        <v>27</v>
      </c>
      <c r="C39" s="73" t="s">
        <v>186</v>
      </c>
      <c r="D39" s="74" t="s">
        <v>2</v>
      </c>
      <c r="E39" s="64">
        <v>21.4</v>
      </c>
      <c r="F39" s="67"/>
      <c r="G39" s="66"/>
      <c r="H39" s="12"/>
    </row>
    <row r="40" spans="2:8" s="9" customFormat="1" ht="15.75" customHeight="1">
      <c r="B40" s="61" t="s">
        <v>28</v>
      </c>
      <c r="C40" s="75" t="s">
        <v>227</v>
      </c>
      <c r="D40" s="74" t="s">
        <v>8</v>
      </c>
      <c r="E40" s="64">
        <v>68.510000000000005</v>
      </c>
      <c r="F40" s="67"/>
      <c r="G40" s="66"/>
      <c r="H40" s="12"/>
    </row>
    <row r="41" spans="2:8" s="9" customFormat="1" ht="15.75" customHeight="1">
      <c r="B41" s="61"/>
      <c r="C41" s="76" t="s">
        <v>140</v>
      </c>
      <c r="D41" s="63"/>
      <c r="E41" s="64"/>
      <c r="F41" s="67"/>
      <c r="G41" s="66"/>
      <c r="H41" s="12"/>
    </row>
    <row r="42" spans="2:8" s="9" customFormat="1" ht="15.75" customHeight="1">
      <c r="B42" s="61" t="s">
        <v>160</v>
      </c>
      <c r="C42" s="73" t="s">
        <v>217</v>
      </c>
      <c r="D42" s="74" t="s">
        <v>2</v>
      </c>
      <c r="E42" s="64">
        <v>187.12</v>
      </c>
      <c r="F42" s="67"/>
      <c r="G42" s="66"/>
      <c r="H42" s="12"/>
    </row>
    <row r="43" spans="2:8" s="9" customFormat="1" ht="15.75" customHeight="1">
      <c r="B43" s="61" t="s">
        <v>66</v>
      </c>
      <c r="C43" s="77" t="s">
        <v>218</v>
      </c>
      <c r="D43" s="78" t="s">
        <v>2</v>
      </c>
      <c r="E43" s="64">
        <v>187.12</v>
      </c>
      <c r="F43" s="67"/>
      <c r="G43" s="66"/>
      <c r="H43" s="12"/>
    </row>
    <row r="44" spans="2:8" s="9" customFormat="1" ht="15.75" customHeight="1">
      <c r="B44" s="61" t="s">
        <v>67</v>
      </c>
      <c r="C44" s="77" t="s">
        <v>187</v>
      </c>
      <c r="D44" s="79" t="s">
        <v>6</v>
      </c>
      <c r="E44" s="64">
        <v>6</v>
      </c>
      <c r="F44" s="67"/>
      <c r="G44" s="66"/>
      <c r="H44" s="12"/>
    </row>
    <row r="45" spans="2:8" s="9" customFormat="1" ht="15.75" customHeight="1">
      <c r="B45" s="61" t="s">
        <v>161</v>
      </c>
      <c r="C45" s="77" t="s">
        <v>231</v>
      </c>
      <c r="D45" s="79" t="s">
        <v>232</v>
      </c>
      <c r="E45" s="64">
        <v>150</v>
      </c>
      <c r="F45" s="67"/>
      <c r="G45" s="66"/>
      <c r="H45" s="12"/>
    </row>
    <row r="46" spans="2:8" s="9" customFormat="1" ht="15.75" customHeight="1">
      <c r="B46" s="61"/>
      <c r="C46" s="68" t="s">
        <v>75</v>
      </c>
      <c r="D46" s="69"/>
      <c r="E46" s="70"/>
      <c r="F46" s="71"/>
      <c r="G46" s="66"/>
      <c r="H46" s="12"/>
    </row>
    <row r="47" spans="2:8" s="9" customFormat="1" ht="15.75" customHeight="1">
      <c r="B47" s="61" t="s">
        <v>30</v>
      </c>
      <c r="C47" s="62" t="s">
        <v>202</v>
      </c>
      <c r="D47" s="63" t="s">
        <v>2</v>
      </c>
      <c r="E47" s="64">
        <v>20</v>
      </c>
      <c r="F47" s="67"/>
      <c r="G47" s="66"/>
      <c r="H47" s="12"/>
    </row>
    <row r="48" spans="2:8" s="9" customFormat="1" ht="15.75" customHeight="1">
      <c r="B48" s="61" t="s">
        <v>31</v>
      </c>
      <c r="C48" s="62" t="s">
        <v>203</v>
      </c>
      <c r="D48" s="63" t="s">
        <v>2</v>
      </c>
      <c r="E48" s="64">
        <f>2133.73+(14.8*2+7*3)*3.8-1.3*(4.2+4.6+1.8+2.4+4.2+3.2)-1*2.1*2-3.5*2.1</f>
        <v>2287.9400000000005</v>
      </c>
      <c r="F48" s="67"/>
      <c r="G48" s="66"/>
      <c r="H48" s="12"/>
    </row>
    <row r="49" spans="2:8" s="9" customFormat="1" ht="15.75" customHeight="1">
      <c r="B49" s="61" t="s">
        <v>33</v>
      </c>
      <c r="C49" s="62" t="s">
        <v>204</v>
      </c>
      <c r="D49" s="63" t="s">
        <v>2</v>
      </c>
      <c r="E49" s="64">
        <v>78</v>
      </c>
      <c r="F49" s="67"/>
      <c r="G49" s="66"/>
      <c r="H49" s="12"/>
    </row>
    <row r="50" spans="2:8" s="9" customFormat="1" ht="15.75" customHeight="1">
      <c r="B50" s="61" t="s">
        <v>35</v>
      </c>
      <c r="C50" s="62" t="s">
        <v>205</v>
      </c>
      <c r="D50" s="63" t="s">
        <v>34</v>
      </c>
      <c r="E50" s="64">
        <v>242.1</v>
      </c>
      <c r="F50" s="67"/>
      <c r="G50" s="66"/>
      <c r="H50" s="12"/>
    </row>
    <row r="51" spans="2:8" s="9" customFormat="1" ht="15.75" customHeight="1">
      <c r="B51" s="61"/>
      <c r="C51" s="68" t="s">
        <v>76</v>
      </c>
      <c r="D51" s="69"/>
      <c r="E51" s="70"/>
      <c r="F51" s="71"/>
      <c r="G51" s="66"/>
      <c r="H51" s="12"/>
    </row>
    <row r="52" spans="2:8" s="9" customFormat="1" ht="15.75" customHeight="1">
      <c r="B52" s="61" t="s">
        <v>37</v>
      </c>
      <c r="C52" s="62" t="s">
        <v>154</v>
      </c>
      <c r="D52" s="63" t="s">
        <v>2</v>
      </c>
      <c r="E52" s="64">
        <f>4880.59+(3*4*3)*2</f>
        <v>4952.59</v>
      </c>
      <c r="F52" s="67"/>
      <c r="G52" s="66"/>
      <c r="H52" s="12"/>
    </row>
    <row r="53" spans="2:8" s="9" customFormat="1" ht="15.75" customHeight="1">
      <c r="B53" s="61" t="s">
        <v>68</v>
      </c>
      <c r="C53" s="62" t="s">
        <v>118</v>
      </c>
      <c r="D53" s="63" t="s">
        <v>2</v>
      </c>
      <c r="E53" s="64">
        <v>292</v>
      </c>
      <c r="F53" s="67"/>
      <c r="G53" s="66"/>
      <c r="H53" s="12"/>
    </row>
    <row r="54" spans="2:8" s="9" customFormat="1" ht="15.75" customHeight="1">
      <c r="B54" s="61" t="s">
        <v>38</v>
      </c>
      <c r="C54" s="80" t="s">
        <v>145</v>
      </c>
      <c r="D54" s="63" t="s">
        <v>2</v>
      </c>
      <c r="E54" s="81" t="s">
        <v>219</v>
      </c>
      <c r="F54" s="67"/>
      <c r="G54" s="66"/>
      <c r="H54" s="12"/>
    </row>
    <row r="55" spans="2:8" s="9" customFormat="1" ht="15.75" customHeight="1">
      <c r="B55" s="61" t="s">
        <v>69</v>
      </c>
      <c r="C55" s="62" t="s">
        <v>112</v>
      </c>
      <c r="D55" s="63" t="s">
        <v>34</v>
      </c>
      <c r="E55" s="64">
        <f>480+(26.52/1.3)*4</f>
        <v>561.6</v>
      </c>
      <c r="F55" s="67"/>
      <c r="G55" s="66"/>
      <c r="H55" s="12"/>
    </row>
    <row r="56" spans="2:8" s="9" customFormat="1" ht="15.75" customHeight="1">
      <c r="B56" s="61" t="s">
        <v>39</v>
      </c>
      <c r="C56" s="62" t="s">
        <v>29</v>
      </c>
      <c r="D56" s="63" t="s">
        <v>24</v>
      </c>
      <c r="E56" s="64">
        <f>4.8*2*(17+20+36+2)</f>
        <v>720</v>
      </c>
      <c r="F56" s="67"/>
      <c r="G56" s="66"/>
      <c r="H56" s="12"/>
    </row>
    <row r="57" spans="2:8" s="9" customFormat="1" ht="15.75" customHeight="1">
      <c r="B57" s="61" t="s">
        <v>70</v>
      </c>
      <c r="C57" s="62" t="s">
        <v>36</v>
      </c>
      <c r="D57" s="63" t="s">
        <v>24</v>
      </c>
      <c r="E57" s="64">
        <f>24*1.5</f>
        <v>36</v>
      </c>
      <c r="F57" s="67"/>
      <c r="G57" s="66"/>
      <c r="H57" s="12"/>
    </row>
    <row r="58" spans="2:8" s="9" customFormat="1" ht="15.75" customHeight="1">
      <c r="B58" s="61" t="s">
        <v>41</v>
      </c>
      <c r="C58" s="62" t="s">
        <v>32</v>
      </c>
      <c r="D58" s="63" t="s">
        <v>2</v>
      </c>
      <c r="E58" s="64">
        <f>992.1+8*18.8</f>
        <v>1142.5</v>
      </c>
      <c r="F58" s="67"/>
      <c r="G58" s="66"/>
      <c r="H58" s="12"/>
    </row>
    <row r="59" spans="2:8" s="9" customFormat="1" ht="15.75" customHeight="1">
      <c r="B59" s="61"/>
      <c r="C59" s="82"/>
      <c r="D59" s="82"/>
      <c r="E59" s="64"/>
      <c r="F59" s="67"/>
      <c r="G59" s="66"/>
      <c r="H59" s="12"/>
    </row>
    <row r="60" spans="2:8" s="9" customFormat="1" ht="15.75" customHeight="1">
      <c r="B60" s="61"/>
      <c r="C60" s="68" t="s">
        <v>143</v>
      </c>
      <c r="D60" s="69"/>
      <c r="E60" s="70"/>
      <c r="F60" s="71"/>
      <c r="G60" s="66"/>
      <c r="H60" s="12"/>
    </row>
    <row r="61" spans="2:8" s="9" customFormat="1" ht="15.75" customHeight="1">
      <c r="B61" s="61" t="s">
        <v>43</v>
      </c>
      <c r="C61" s="62" t="s">
        <v>144</v>
      </c>
      <c r="D61" s="63" t="s">
        <v>2</v>
      </c>
      <c r="E61" s="64">
        <f>+(40*1+41)*3.8+5.7*4*3.8+2.1*((1.5*2+0.9+0.3)*17)</f>
        <v>544.38</v>
      </c>
      <c r="F61" s="67"/>
      <c r="G61" s="66"/>
      <c r="H61" s="12"/>
    </row>
    <row r="62" spans="2:8" s="9" customFormat="1" ht="15.75" customHeight="1">
      <c r="B62" s="61" t="s">
        <v>71</v>
      </c>
      <c r="C62" s="62" t="s">
        <v>40</v>
      </c>
      <c r="D62" s="63" t="s">
        <v>24</v>
      </c>
      <c r="E62" s="64">
        <v>44.16</v>
      </c>
      <c r="F62" s="67"/>
      <c r="G62" s="66"/>
      <c r="H62" s="12"/>
    </row>
    <row r="63" spans="2:8" s="9" customFormat="1" ht="15.75" customHeight="1">
      <c r="B63" s="61" t="s">
        <v>181</v>
      </c>
      <c r="C63" s="62" t="s">
        <v>206</v>
      </c>
      <c r="D63" s="63" t="s">
        <v>6</v>
      </c>
      <c r="E63" s="64">
        <v>25</v>
      </c>
      <c r="F63" s="67"/>
      <c r="G63" s="66"/>
      <c r="H63" s="12"/>
    </row>
    <row r="64" spans="2:8" s="9" customFormat="1" ht="15.75" customHeight="1">
      <c r="B64" s="61" t="s">
        <v>188</v>
      </c>
      <c r="C64" s="73" t="s">
        <v>146</v>
      </c>
      <c r="D64" s="74" t="s">
        <v>34</v>
      </c>
      <c r="E64" s="64">
        <v>2000</v>
      </c>
      <c r="F64" s="67"/>
      <c r="G64" s="66"/>
      <c r="H64" s="12"/>
    </row>
    <row r="65" spans="2:8" s="9" customFormat="1" ht="15.75" customHeight="1">
      <c r="B65" s="61" t="s">
        <v>189</v>
      </c>
      <c r="C65" s="73" t="s">
        <v>147</v>
      </c>
      <c r="D65" s="74" t="s">
        <v>34</v>
      </c>
      <c r="E65" s="64">
        <v>1500</v>
      </c>
      <c r="F65" s="67"/>
      <c r="G65" s="66"/>
      <c r="H65" s="12"/>
    </row>
    <row r="66" spans="2:8" s="9" customFormat="1" ht="15.75" customHeight="1">
      <c r="B66" s="61" t="s">
        <v>234</v>
      </c>
      <c r="C66" s="73" t="s">
        <v>207</v>
      </c>
      <c r="D66" s="74" t="s">
        <v>2</v>
      </c>
      <c r="E66" s="64">
        <v>200</v>
      </c>
      <c r="F66" s="67"/>
      <c r="G66" s="66"/>
      <c r="H66" s="12"/>
    </row>
    <row r="67" spans="2:8" s="9" customFormat="1" ht="15.75" customHeight="1">
      <c r="B67" s="61" t="s">
        <v>235</v>
      </c>
      <c r="C67" s="73" t="s">
        <v>148</v>
      </c>
      <c r="D67" s="74" t="s">
        <v>34</v>
      </c>
      <c r="E67" s="64">
        <v>75</v>
      </c>
      <c r="F67" s="67"/>
      <c r="G67" s="66"/>
      <c r="H67" s="12"/>
    </row>
    <row r="68" spans="2:8" s="9" customFormat="1" ht="15.75" customHeight="1">
      <c r="B68" s="61"/>
      <c r="C68" s="68" t="s">
        <v>149</v>
      </c>
      <c r="D68" s="74"/>
      <c r="E68" s="64"/>
      <c r="F68" s="67"/>
      <c r="G68" s="66"/>
      <c r="H68" s="12"/>
    </row>
    <row r="69" spans="2:8" s="9" customFormat="1" ht="15.75" customHeight="1">
      <c r="B69" s="61" t="s">
        <v>236</v>
      </c>
      <c r="C69" s="62" t="s">
        <v>208</v>
      </c>
      <c r="D69" s="63" t="s">
        <v>2</v>
      </c>
      <c r="E69" s="64">
        <f>1249.12+192</f>
        <v>1441.12</v>
      </c>
      <c r="F69" s="67"/>
      <c r="G69" s="66"/>
      <c r="H69" s="12"/>
    </row>
    <row r="70" spans="2:8" s="9" customFormat="1" ht="15.75" customHeight="1">
      <c r="B70" s="61" t="s">
        <v>237</v>
      </c>
      <c r="C70" s="62" t="s">
        <v>155</v>
      </c>
      <c r="D70" s="63" t="s">
        <v>2</v>
      </c>
      <c r="E70" s="64">
        <f>3531.47+192.3</f>
        <v>3723.77</v>
      </c>
      <c r="F70" s="67"/>
      <c r="G70" s="66"/>
      <c r="H70" s="12"/>
    </row>
    <row r="71" spans="2:8" s="9" customFormat="1" ht="15.75" customHeight="1">
      <c r="B71" s="61" t="s">
        <v>238</v>
      </c>
      <c r="C71" s="62" t="s">
        <v>150</v>
      </c>
      <c r="D71" s="63" t="s">
        <v>2</v>
      </c>
      <c r="E71" s="64">
        <v>300</v>
      </c>
      <c r="F71" s="67"/>
      <c r="G71" s="66"/>
      <c r="H71" s="12"/>
    </row>
    <row r="72" spans="2:8" s="9" customFormat="1" ht="15.75" customHeight="1">
      <c r="B72" s="28"/>
      <c r="C72" s="68" t="s">
        <v>77</v>
      </c>
      <c r="D72" s="69"/>
      <c r="E72" s="70"/>
      <c r="F72" s="71"/>
      <c r="G72" s="66"/>
      <c r="H72" s="12"/>
    </row>
    <row r="73" spans="2:8" s="9" customFormat="1" ht="15.75" customHeight="1">
      <c r="B73" s="28">
        <v>55</v>
      </c>
      <c r="C73" s="62" t="s">
        <v>86</v>
      </c>
      <c r="D73" s="63" t="s">
        <v>2</v>
      </c>
      <c r="E73" s="64">
        <f>24*1.5*0.3+23*0.17*1.5</f>
        <v>16.664999999999999</v>
      </c>
      <c r="F73" s="67"/>
      <c r="G73" s="66"/>
      <c r="H73" s="12"/>
    </row>
    <row r="74" spans="2:8" s="9" customFormat="1" ht="15.75" customHeight="1">
      <c r="B74" s="28">
        <v>56</v>
      </c>
      <c r="C74" s="62" t="s">
        <v>42</v>
      </c>
      <c r="D74" s="63" t="s">
        <v>2</v>
      </c>
      <c r="E74" s="64">
        <f>17.8*7</f>
        <v>124.60000000000001</v>
      </c>
      <c r="F74" s="67"/>
      <c r="G74" s="66"/>
      <c r="H74" s="12"/>
    </row>
    <row r="75" spans="2:8" s="9" customFormat="1" ht="15.75" customHeight="1">
      <c r="B75" s="28">
        <v>57</v>
      </c>
      <c r="C75" s="62" t="s">
        <v>135</v>
      </c>
      <c r="D75" s="63" t="s">
        <v>2</v>
      </c>
      <c r="E75" s="64">
        <f>138.82+346.02+462.96+478.8+10.8+56-23</f>
        <v>1470.3999999999999</v>
      </c>
      <c r="F75" s="67"/>
      <c r="G75" s="66"/>
      <c r="H75" s="12"/>
    </row>
    <row r="76" spans="2:8" s="9" customFormat="1" ht="15.75" customHeight="1">
      <c r="B76" s="28">
        <v>58</v>
      </c>
      <c r="C76" s="62" t="s">
        <v>98</v>
      </c>
      <c r="D76" s="63" t="s">
        <v>2</v>
      </c>
      <c r="E76" s="64">
        <v>23</v>
      </c>
      <c r="F76" s="67"/>
      <c r="G76" s="66"/>
      <c r="H76" s="12"/>
    </row>
    <row r="77" spans="2:8" s="9" customFormat="1" ht="15.75" customHeight="1">
      <c r="B77" s="28">
        <v>59</v>
      </c>
      <c r="C77" s="80" t="s">
        <v>209</v>
      </c>
      <c r="D77" s="63" t="s">
        <v>2</v>
      </c>
      <c r="E77" s="64">
        <v>219.84</v>
      </c>
      <c r="F77" s="67"/>
      <c r="G77" s="66"/>
      <c r="H77" s="12"/>
    </row>
    <row r="78" spans="2:8" s="9" customFormat="1" ht="15.75" customHeight="1">
      <c r="B78" s="28">
        <v>60</v>
      </c>
      <c r="C78" s="62" t="s">
        <v>119</v>
      </c>
      <c r="D78" s="63" t="s">
        <v>2</v>
      </c>
      <c r="E78" s="64">
        <v>194</v>
      </c>
      <c r="F78" s="67"/>
      <c r="G78" s="66"/>
      <c r="H78" s="12"/>
    </row>
    <row r="79" spans="2:8" s="9" customFormat="1" ht="15.75" customHeight="1">
      <c r="B79" s="28">
        <v>61</v>
      </c>
      <c r="C79" s="62" t="s">
        <v>117</v>
      </c>
      <c r="D79" s="63" t="s">
        <v>2</v>
      </c>
      <c r="E79" s="64">
        <f>1230+17*7</f>
        <v>1349</v>
      </c>
      <c r="F79" s="67"/>
      <c r="G79" s="66"/>
      <c r="H79" s="12"/>
    </row>
    <row r="80" spans="2:8" s="9" customFormat="1" ht="15.75" customHeight="1">
      <c r="B80" s="28">
        <v>62</v>
      </c>
      <c r="C80" s="62" t="s">
        <v>130</v>
      </c>
      <c r="D80" s="63" t="s">
        <v>2</v>
      </c>
      <c r="E80" s="64">
        <f>2721+7*17</f>
        <v>2840</v>
      </c>
      <c r="F80" s="67"/>
      <c r="G80" s="66"/>
      <c r="H80" s="12"/>
    </row>
    <row r="81" spans="2:8" s="9" customFormat="1" ht="15.75" customHeight="1">
      <c r="B81" s="61"/>
      <c r="C81" s="68" t="s">
        <v>78</v>
      </c>
      <c r="D81" s="63"/>
      <c r="E81" s="64"/>
      <c r="F81" s="67"/>
      <c r="G81" s="66"/>
      <c r="H81" s="12"/>
    </row>
    <row r="82" spans="2:8" s="9" customFormat="1" ht="15.75" customHeight="1">
      <c r="B82" s="61" t="s">
        <v>49</v>
      </c>
      <c r="C82" s="62" t="s">
        <v>210</v>
      </c>
      <c r="D82" s="63" t="s">
        <v>2</v>
      </c>
      <c r="E82" s="64">
        <v>50</v>
      </c>
      <c r="F82" s="67"/>
      <c r="G82" s="66"/>
      <c r="H82" s="12"/>
    </row>
    <row r="83" spans="2:8" s="9" customFormat="1" ht="15.75" customHeight="1">
      <c r="B83" s="61" t="s">
        <v>162</v>
      </c>
      <c r="C83" s="62" t="s">
        <v>111</v>
      </c>
      <c r="D83" s="63" t="s">
        <v>2</v>
      </c>
      <c r="E83" s="64">
        <v>1500</v>
      </c>
      <c r="F83" s="67"/>
      <c r="G83" s="66"/>
      <c r="H83" s="12"/>
    </row>
    <row r="84" spans="2:8" s="9" customFormat="1" ht="15.75" customHeight="1">
      <c r="B84" s="61"/>
      <c r="C84" s="68" t="s">
        <v>79</v>
      </c>
      <c r="D84" s="63"/>
      <c r="E84" s="64"/>
      <c r="F84" s="67"/>
      <c r="G84" s="66"/>
      <c r="H84" s="12"/>
    </row>
    <row r="85" spans="2:8" s="9" customFormat="1" ht="15.75" customHeight="1">
      <c r="B85" s="61" t="s">
        <v>51</v>
      </c>
      <c r="C85" s="62" t="s">
        <v>44</v>
      </c>
      <c r="D85" s="63" t="s">
        <v>24</v>
      </c>
      <c r="E85" s="64">
        <v>53</v>
      </c>
      <c r="F85" s="67"/>
      <c r="G85" s="66"/>
      <c r="H85" s="12"/>
    </row>
    <row r="86" spans="2:8" s="9" customFormat="1" ht="15.75" customHeight="1">
      <c r="B86" s="61" t="s">
        <v>53</v>
      </c>
      <c r="C86" s="62" t="s">
        <v>211</v>
      </c>
      <c r="D86" s="63" t="s">
        <v>24</v>
      </c>
      <c r="E86" s="64">
        <v>62</v>
      </c>
      <c r="F86" s="67"/>
      <c r="G86" s="66"/>
      <c r="H86" s="12"/>
    </row>
    <row r="87" spans="2:8" s="9" customFormat="1" ht="15.75" customHeight="1">
      <c r="B87" s="61" t="s">
        <v>87</v>
      </c>
      <c r="C87" s="62" t="s">
        <v>45</v>
      </c>
      <c r="D87" s="63" t="s">
        <v>24</v>
      </c>
      <c r="E87" s="64">
        <v>105</v>
      </c>
      <c r="F87" s="67"/>
      <c r="G87" s="66"/>
      <c r="H87" s="12"/>
    </row>
    <row r="88" spans="2:8" s="9" customFormat="1" ht="15.75" customHeight="1">
      <c r="B88" s="61" t="s">
        <v>54</v>
      </c>
      <c r="C88" s="62" t="s">
        <v>46</v>
      </c>
      <c r="D88" s="63" t="s">
        <v>24</v>
      </c>
      <c r="E88" s="64">
        <v>54</v>
      </c>
      <c r="F88" s="67"/>
      <c r="G88" s="66"/>
      <c r="H88" s="12"/>
    </row>
    <row r="89" spans="2:8" s="9" customFormat="1" ht="15.75" customHeight="1">
      <c r="B89" s="61" t="s">
        <v>56</v>
      </c>
      <c r="C89" s="62" t="s">
        <v>47</v>
      </c>
      <c r="D89" s="63" t="s">
        <v>24</v>
      </c>
      <c r="E89" s="64">
        <v>83</v>
      </c>
      <c r="F89" s="67"/>
      <c r="G89" s="66"/>
      <c r="H89" s="12"/>
    </row>
    <row r="90" spans="2:8" s="9" customFormat="1" ht="15.75" customHeight="1">
      <c r="B90" s="61" t="s">
        <v>88</v>
      </c>
      <c r="C90" s="62" t="s">
        <v>48</v>
      </c>
      <c r="D90" s="63" t="s">
        <v>24</v>
      </c>
      <c r="E90" s="64">
        <v>120</v>
      </c>
      <c r="F90" s="67"/>
      <c r="G90" s="66"/>
      <c r="H90" s="12"/>
    </row>
    <row r="91" spans="2:8" s="9" customFormat="1" ht="15.75" customHeight="1">
      <c r="B91" s="61" t="s">
        <v>163</v>
      </c>
      <c r="C91" s="62" t="s">
        <v>173</v>
      </c>
      <c r="D91" s="63" t="s">
        <v>34</v>
      </c>
      <c r="E91" s="64">
        <v>17</v>
      </c>
      <c r="F91" s="67"/>
      <c r="G91" s="66"/>
      <c r="H91" s="12"/>
    </row>
    <row r="92" spans="2:8" s="9" customFormat="1" ht="15.75" customHeight="1">
      <c r="B92" s="61"/>
      <c r="C92" s="68" t="s">
        <v>80</v>
      </c>
      <c r="D92" s="63"/>
      <c r="E92" s="64"/>
      <c r="F92" s="67"/>
      <c r="G92" s="66"/>
      <c r="H92" s="12"/>
    </row>
    <row r="93" spans="2:8" s="9" customFormat="1" ht="15.75" customHeight="1">
      <c r="B93" s="61" t="s">
        <v>89</v>
      </c>
      <c r="C93" s="62" t="s">
        <v>212</v>
      </c>
      <c r="D93" s="63" t="s">
        <v>2</v>
      </c>
      <c r="E93" s="64">
        <v>89</v>
      </c>
      <c r="F93" s="67"/>
      <c r="G93" s="66"/>
      <c r="H93" s="12"/>
    </row>
    <row r="94" spans="2:8" s="9" customFormat="1" ht="15.75" customHeight="1">
      <c r="B94" s="61" t="s">
        <v>57</v>
      </c>
      <c r="C94" s="62" t="s">
        <v>126</v>
      </c>
      <c r="D94" s="63" t="s">
        <v>34</v>
      </c>
      <c r="E94" s="64">
        <v>70</v>
      </c>
      <c r="F94" s="67"/>
      <c r="G94" s="66"/>
      <c r="H94" s="12"/>
    </row>
    <row r="95" spans="2:8" s="9" customFormat="1" ht="15.75" customHeight="1">
      <c r="B95" s="61" t="s">
        <v>182</v>
      </c>
      <c r="C95" s="62" t="s">
        <v>192</v>
      </c>
      <c r="D95" s="63" t="s">
        <v>6</v>
      </c>
      <c r="E95" s="64">
        <v>2</v>
      </c>
      <c r="F95" s="67"/>
      <c r="G95" s="66"/>
      <c r="H95" s="12"/>
    </row>
    <row r="96" spans="2:8" s="9" customFormat="1" ht="15.75" customHeight="1">
      <c r="B96" s="61" t="s">
        <v>132</v>
      </c>
      <c r="C96" s="73" t="s">
        <v>151</v>
      </c>
      <c r="D96" s="74" t="s">
        <v>34</v>
      </c>
      <c r="E96" s="64">
        <v>12</v>
      </c>
      <c r="F96" s="67"/>
      <c r="G96" s="66"/>
      <c r="H96" s="12"/>
    </row>
    <row r="97" spans="2:8" s="9" customFormat="1" ht="15.75" customHeight="1">
      <c r="B97" s="61"/>
      <c r="C97" s="68" t="s">
        <v>81</v>
      </c>
      <c r="D97" s="63"/>
      <c r="E97" s="64"/>
      <c r="F97" s="67"/>
      <c r="G97" s="66"/>
      <c r="H97" s="12"/>
    </row>
    <row r="98" spans="2:8" s="9" customFormat="1" ht="15.75" customHeight="1">
      <c r="B98" s="61" t="s">
        <v>90</v>
      </c>
      <c r="C98" s="62" t="s">
        <v>50</v>
      </c>
      <c r="D98" s="63" t="s">
        <v>6</v>
      </c>
      <c r="E98" s="64">
        <v>7</v>
      </c>
      <c r="F98" s="67"/>
      <c r="G98" s="66"/>
      <c r="H98" s="12"/>
    </row>
    <row r="99" spans="2:8" s="9" customFormat="1" ht="15.75" customHeight="1">
      <c r="B99" s="61" t="s">
        <v>133</v>
      </c>
      <c r="C99" s="62" t="s">
        <v>52</v>
      </c>
      <c r="D99" s="63" t="s">
        <v>6</v>
      </c>
      <c r="E99" s="64">
        <v>27</v>
      </c>
      <c r="F99" s="67"/>
      <c r="G99" s="66"/>
      <c r="H99" s="12"/>
    </row>
    <row r="100" spans="2:8" s="9" customFormat="1" ht="15.75" customHeight="1">
      <c r="B100" s="61" t="s">
        <v>91</v>
      </c>
      <c r="C100" s="62" t="s">
        <v>134</v>
      </c>
      <c r="D100" s="63" t="s">
        <v>6</v>
      </c>
      <c r="E100" s="64">
        <v>16</v>
      </c>
      <c r="F100" s="67"/>
      <c r="G100" s="66"/>
      <c r="H100" s="12"/>
    </row>
    <row r="101" spans="2:8" s="9" customFormat="1" ht="15.75" customHeight="1">
      <c r="B101" s="61"/>
      <c r="C101" s="68" t="s">
        <v>82</v>
      </c>
      <c r="D101" s="63"/>
      <c r="E101" s="64"/>
      <c r="F101" s="67"/>
      <c r="G101" s="66"/>
      <c r="H101" s="12"/>
    </row>
    <row r="102" spans="2:8" s="9" customFormat="1" ht="15.75" customHeight="1">
      <c r="B102" s="61" t="s">
        <v>92</v>
      </c>
      <c r="C102" s="62" t="s">
        <v>58</v>
      </c>
      <c r="D102" s="63" t="s">
        <v>2</v>
      </c>
      <c r="E102" s="64">
        <f>130+26.52</f>
        <v>156.52000000000001</v>
      </c>
      <c r="F102" s="67"/>
      <c r="G102" s="66"/>
      <c r="H102" s="12"/>
    </row>
    <row r="103" spans="2:8" s="9" customFormat="1" ht="15.75" customHeight="1">
      <c r="B103" s="61" t="s">
        <v>59</v>
      </c>
      <c r="C103" s="62" t="s">
        <v>99</v>
      </c>
      <c r="D103" s="63" t="s">
        <v>2</v>
      </c>
      <c r="E103" s="64">
        <f>9+4*0.5+6*0.5+2*1*2.1</f>
        <v>18.2</v>
      </c>
      <c r="F103" s="67"/>
      <c r="G103" s="66"/>
      <c r="H103" s="12"/>
    </row>
    <row r="104" spans="2:8" s="9" customFormat="1" ht="15.75" customHeight="1">
      <c r="B104" s="61" t="s">
        <v>61</v>
      </c>
      <c r="C104" s="62" t="s">
        <v>63</v>
      </c>
      <c r="D104" s="63" t="s">
        <v>2</v>
      </c>
      <c r="E104" s="64">
        <f>3.2*2.1</f>
        <v>6.7200000000000006</v>
      </c>
      <c r="F104" s="67"/>
      <c r="G104" s="66"/>
      <c r="H104" s="12"/>
    </row>
    <row r="105" spans="2:8" s="9" customFormat="1" ht="15.75" customHeight="1">
      <c r="B105" s="61" t="s">
        <v>62</v>
      </c>
      <c r="C105" s="62" t="s">
        <v>113</v>
      </c>
      <c r="D105" s="63" t="s">
        <v>2</v>
      </c>
      <c r="E105" s="64">
        <f>7*1.5*3+2*1*2.1</f>
        <v>35.700000000000003</v>
      </c>
      <c r="F105" s="67"/>
      <c r="G105" s="66"/>
      <c r="H105" s="12"/>
    </row>
    <row r="106" spans="2:8" s="9" customFormat="1" ht="15.75" customHeight="1">
      <c r="B106" s="61" t="s">
        <v>164</v>
      </c>
      <c r="C106" s="62" t="s">
        <v>55</v>
      </c>
      <c r="D106" s="63" t="s">
        <v>6</v>
      </c>
      <c r="E106" s="64">
        <v>90</v>
      </c>
      <c r="F106" s="67"/>
      <c r="G106" s="66"/>
      <c r="H106" s="12"/>
    </row>
    <row r="107" spans="2:8" s="9" customFormat="1" ht="15.75" customHeight="1">
      <c r="B107" s="61" t="s">
        <v>165</v>
      </c>
      <c r="C107" s="62" t="s">
        <v>108</v>
      </c>
      <c r="D107" s="63" t="s">
        <v>24</v>
      </c>
      <c r="E107" s="64">
        <v>10</v>
      </c>
      <c r="F107" s="67"/>
      <c r="G107" s="66"/>
      <c r="H107" s="12"/>
    </row>
    <row r="108" spans="2:8" s="9" customFormat="1" ht="15.75" customHeight="1">
      <c r="B108" s="61" t="s">
        <v>166</v>
      </c>
      <c r="C108" s="62" t="s">
        <v>109</v>
      </c>
      <c r="D108" s="63" t="s">
        <v>24</v>
      </c>
      <c r="E108" s="64">
        <f>20+16</f>
        <v>36</v>
      </c>
      <c r="F108" s="67"/>
      <c r="G108" s="66"/>
      <c r="H108" s="12"/>
    </row>
    <row r="109" spans="2:8" s="9" customFormat="1" ht="15.75" customHeight="1">
      <c r="B109" s="61" t="s">
        <v>167</v>
      </c>
      <c r="C109" s="62" t="s">
        <v>213</v>
      </c>
      <c r="D109" s="63" t="s">
        <v>24</v>
      </c>
      <c r="E109" s="64">
        <v>36</v>
      </c>
      <c r="F109" s="67"/>
      <c r="G109" s="66"/>
      <c r="H109" s="12"/>
    </row>
    <row r="110" spans="2:8" s="9" customFormat="1" ht="15.75" customHeight="1">
      <c r="B110" s="61"/>
      <c r="C110" s="68" t="s">
        <v>83</v>
      </c>
      <c r="D110" s="63"/>
      <c r="E110" s="64"/>
      <c r="F110" s="67"/>
      <c r="G110" s="66"/>
      <c r="H110" s="12"/>
    </row>
    <row r="111" spans="2:8" s="9" customFormat="1" ht="15.75" customHeight="1">
      <c r="B111" s="61" t="s">
        <v>168</v>
      </c>
      <c r="C111" s="62" t="s">
        <v>60</v>
      </c>
      <c r="D111" s="63" t="s">
        <v>2</v>
      </c>
      <c r="E111" s="64">
        <v>12</v>
      </c>
      <c r="F111" s="67"/>
      <c r="G111" s="66"/>
      <c r="H111" s="12"/>
    </row>
    <row r="112" spans="2:8" s="9" customFormat="1" ht="15.75" customHeight="1">
      <c r="B112" s="61" t="s">
        <v>169</v>
      </c>
      <c r="C112" s="62" t="s">
        <v>127</v>
      </c>
      <c r="D112" s="63" t="s">
        <v>2</v>
      </c>
      <c r="E112" s="64">
        <f>123.81+26.52</f>
        <v>150.33000000000001</v>
      </c>
      <c r="F112" s="67"/>
      <c r="G112" s="66"/>
      <c r="H112" s="12"/>
    </row>
    <row r="113" spans="2:8" s="9" customFormat="1" ht="15.75" customHeight="1">
      <c r="B113" s="61" t="s">
        <v>170</v>
      </c>
      <c r="C113" s="62" t="s">
        <v>100</v>
      </c>
      <c r="D113" s="63" t="s">
        <v>2</v>
      </c>
      <c r="E113" s="64">
        <v>125</v>
      </c>
      <c r="F113" s="67"/>
      <c r="G113" s="66"/>
      <c r="H113" s="12"/>
    </row>
    <row r="114" spans="2:8" s="9" customFormat="1" ht="15.75" customHeight="1">
      <c r="B114" s="61" t="s">
        <v>171</v>
      </c>
      <c r="C114" s="62" t="s">
        <v>101</v>
      </c>
      <c r="D114" s="63" t="s">
        <v>2</v>
      </c>
      <c r="E114" s="64">
        <f>5*3*1.5</f>
        <v>22.5</v>
      </c>
      <c r="F114" s="67"/>
      <c r="G114" s="66"/>
      <c r="H114" s="12"/>
    </row>
    <row r="115" spans="2:8" s="9" customFormat="1" ht="15.75" customHeight="1">
      <c r="B115" s="61" t="s">
        <v>172</v>
      </c>
      <c r="C115" s="62" t="s">
        <v>131</v>
      </c>
      <c r="D115" s="63" t="s">
        <v>24</v>
      </c>
      <c r="E115" s="64">
        <v>92</v>
      </c>
      <c r="F115" s="67"/>
      <c r="G115" s="66"/>
      <c r="H115" s="12"/>
    </row>
    <row r="116" spans="2:8" s="9" customFormat="1" ht="15.75" customHeight="1">
      <c r="B116" s="61"/>
      <c r="C116" s="68" t="s">
        <v>84</v>
      </c>
      <c r="D116" s="63"/>
      <c r="E116" s="64"/>
      <c r="F116" s="67"/>
      <c r="G116" s="66"/>
      <c r="H116" s="12"/>
    </row>
    <row r="117" spans="2:8" s="9" customFormat="1" ht="15.75" customHeight="1">
      <c r="B117" s="61" t="s">
        <v>174</v>
      </c>
      <c r="C117" s="62" t="s">
        <v>214</v>
      </c>
      <c r="D117" s="63" t="s">
        <v>6</v>
      </c>
      <c r="E117" s="64">
        <v>34</v>
      </c>
      <c r="F117" s="67"/>
      <c r="G117" s="66"/>
      <c r="H117" s="12"/>
    </row>
    <row r="118" spans="2:8" s="9" customFormat="1" ht="15.75" customHeight="1">
      <c r="B118" s="61" t="s">
        <v>175</v>
      </c>
      <c r="C118" s="62" t="s">
        <v>102</v>
      </c>
      <c r="D118" s="63" t="s">
        <v>6</v>
      </c>
      <c r="E118" s="64">
        <v>3</v>
      </c>
      <c r="F118" s="67"/>
      <c r="G118" s="66"/>
      <c r="H118" s="12"/>
    </row>
    <row r="119" spans="2:8" s="9" customFormat="1" ht="15.75" customHeight="1">
      <c r="B119" s="61" t="s">
        <v>178</v>
      </c>
      <c r="C119" s="62" t="s">
        <v>103</v>
      </c>
      <c r="D119" s="63" t="s">
        <v>6</v>
      </c>
      <c r="E119" s="64">
        <v>9</v>
      </c>
      <c r="F119" s="67"/>
      <c r="G119" s="66"/>
      <c r="H119" s="12"/>
    </row>
    <row r="120" spans="2:8" s="9" customFormat="1" ht="15.75" customHeight="1">
      <c r="B120" s="61" t="s">
        <v>179</v>
      </c>
      <c r="C120" s="62" t="s">
        <v>104</v>
      </c>
      <c r="D120" s="63" t="s">
        <v>6</v>
      </c>
      <c r="E120" s="64">
        <v>2</v>
      </c>
      <c r="F120" s="67"/>
      <c r="G120" s="66"/>
      <c r="H120" s="12"/>
    </row>
    <row r="121" spans="2:8" s="9" customFormat="1" ht="15.75" customHeight="1">
      <c r="B121" s="61" t="s">
        <v>183</v>
      </c>
      <c r="C121" s="62" t="s">
        <v>128</v>
      </c>
      <c r="D121" s="63" t="s">
        <v>6</v>
      </c>
      <c r="E121" s="64">
        <v>1</v>
      </c>
      <c r="F121" s="67"/>
      <c r="G121" s="66"/>
      <c r="H121" s="12"/>
    </row>
    <row r="122" spans="2:8" s="9" customFormat="1" ht="15.75" customHeight="1">
      <c r="B122" s="61" t="s">
        <v>184</v>
      </c>
      <c r="C122" s="62" t="s">
        <v>105</v>
      </c>
      <c r="D122" s="63" t="s">
        <v>6</v>
      </c>
      <c r="E122" s="64">
        <v>10</v>
      </c>
      <c r="F122" s="67"/>
      <c r="G122" s="66"/>
      <c r="H122" s="12"/>
    </row>
    <row r="123" spans="2:8" s="9" customFormat="1" ht="15.75" customHeight="1">
      <c r="B123" s="61" t="s">
        <v>185</v>
      </c>
      <c r="C123" s="62" t="s">
        <v>110</v>
      </c>
      <c r="D123" s="63" t="s">
        <v>6</v>
      </c>
      <c r="E123" s="64">
        <v>9</v>
      </c>
      <c r="F123" s="67"/>
      <c r="G123" s="66"/>
      <c r="H123" s="12"/>
    </row>
    <row r="124" spans="2:8" s="9" customFormat="1" ht="15.75" customHeight="1">
      <c r="B124" s="61" t="s">
        <v>190</v>
      </c>
      <c r="C124" s="62" t="s">
        <v>64</v>
      </c>
      <c r="D124" s="63" t="s">
        <v>6</v>
      </c>
      <c r="E124" s="64">
        <v>14</v>
      </c>
      <c r="F124" s="67"/>
      <c r="G124" s="66"/>
      <c r="H124" s="12"/>
    </row>
    <row r="125" spans="2:8" s="9" customFormat="1" ht="15.75" customHeight="1">
      <c r="B125" s="61" t="s">
        <v>191</v>
      </c>
      <c r="C125" s="62" t="s">
        <v>106</v>
      </c>
      <c r="D125" s="63" t="s">
        <v>6</v>
      </c>
      <c r="E125" s="64">
        <v>2</v>
      </c>
      <c r="F125" s="67"/>
      <c r="G125" s="66"/>
      <c r="H125" s="12"/>
    </row>
    <row r="126" spans="2:8" s="9" customFormat="1" ht="15.75" customHeight="1">
      <c r="B126" s="61" t="s">
        <v>193</v>
      </c>
      <c r="C126" s="73" t="s">
        <v>152</v>
      </c>
      <c r="D126" s="63" t="s">
        <v>6</v>
      </c>
      <c r="E126" s="64">
        <v>30</v>
      </c>
      <c r="F126" s="67"/>
      <c r="G126" s="66"/>
      <c r="H126" s="12"/>
    </row>
    <row r="127" spans="2:8" s="9" customFormat="1" ht="15.75" customHeight="1">
      <c r="B127" s="61" t="s">
        <v>196</v>
      </c>
      <c r="C127" s="73" t="s">
        <v>215</v>
      </c>
      <c r="D127" s="63" t="s">
        <v>6</v>
      </c>
      <c r="E127" s="64">
        <v>5</v>
      </c>
      <c r="F127" s="67"/>
      <c r="G127" s="66"/>
      <c r="H127" s="12"/>
    </row>
    <row r="128" spans="2:8" s="9" customFormat="1" ht="15.75" customHeight="1">
      <c r="B128" s="61" t="s">
        <v>197</v>
      </c>
      <c r="C128" s="62" t="s">
        <v>216</v>
      </c>
      <c r="D128" s="63" t="s">
        <v>6</v>
      </c>
      <c r="E128" s="64">
        <v>25</v>
      </c>
      <c r="F128" s="67"/>
      <c r="G128" s="66"/>
      <c r="H128" s="12"/>
    </row>
    <row r="129" spans="2:9" s="9" customFormat="1" ht="15.75" customHeight="1">
      <c r="B129" s="61" t="s">
        <v>221</v>
      </c>
      <c r="C129" s="62" t="s">
        <v>199</v>
      </c>
      <c r="D129" s="63" t="s">
        <v>6</v>
      </c>
      <c r="E129" s="64">
        <v>2</v>
      </c>
      <c r="F129" s="67"/>
      <c r="G129" s="66"/>
      <c r="H129" s="12"/>
    </row>
    <row r="130" spans="2:9" s="9" customFormat="1" ht="15.75" customHeight="1">
      <c r="B130" s="61" t="s">
        <v>222</v>
      </c>
      <c r="C130" s="62" t="s">
        <v>176</v>
      </c>
      <c r="D130" s="63" t="s">
        <v>34</v>
      </c>
      <c r="E130" s="64">
        <v>93</v>
      </c>
      <c r="F130" s="67"/>
      <c r="G130" s="66"/>
      <c r="H130" s="12"/>
    </row>
    <row r="131" spans="2:9" s="9" customFormat="1" ht="15.75" customHeight="1">
      <c r="B131" s="61" t="s">
        <v>239</v>
      </c>
      <c r="C131" s="62" t="s">
        <v>177</v>
      </c>
      <c r="D131" s="63" t="s">
        <v>34</v>
      </c>
      <c r="E131" s="64">
        <f>46+30</f>
        <v>76</v>
      </c>
      <c r="F131" s="67"/>
      <c r="G131" s="66"/>
      <c r="H131" s="12"/>
    </row>
    <row r="132" spans="2:9" s="9" customFormat="1" ht="15.75" customHeight="1">
      <c r="B132" s="61"/>
      <c r="C132" s="68" t="s">
        <v>194</v>
      </c>
      <c r="D132" s="63"/>
      <c r="E132" s="64"/>
      <c r="F132" s="67"/>
      <c r="G132" s="66"/>
      <c r="H132" s="12"/>
    </row>
    <row r="133" spans="2:9" s="9" customFormat="1" ht="15.75" customHeight="1">
      <c r="B133" s="61" t="s">
        <v>240</v>
      </c>
      <c r="C133" s="62" t="s">
        <v>200</v>
      </c>
      <c r="D133" s="63" t="s">
        <v>6</v>
      </c>
      <c r="E133" s="64">
        <v>3</v>
      </c>
      <c r="F133" s="67"/>
      <c r="G133" s="66"/>
      <c r="H133" s="12"/>
    </row>
    <row r="134" spans="2:9" s="9" customFormat="1" ht="15.75" customHeight="1">
      <c r="B134" s="61" t="s">
        <v>241</v>
      </c>
      <c r="C134" s="62" t="s">
        <v>195</v>
      </c>
      <c r="D134" s="63" t="s">
        <v>34</v>
      </c>
      <c r="E134" s="64">
        <v>24</v>
      </c>
      <c r="F134" s="67"/>
      <c r="G134" s="66"/>
      <c r="H134" s="12"/>
    </row>
    <row r="135" spans="2:9" s="9" customFormat="1" ht="15.75" customHeight="1">
      <c r="B135" s="61" t="s">
        <v>242</v>
      </c>
      <c r="C135" s="62" t="s">
        <v>198</v>
      </c>
      <c r="D135" s="63" t="s">
        <v>2</v>
      </c>
      <c r="E135" s="64">
        <f>4*2.1*1+3</f>
        <v>11.4</v>
      </c>
      <c r="F135" s="67"/>
      <c r="G135" s="66"/>
      <c r="H135" s="12"/>
    </row>
    <row r="136" spans="2:9" s="9" customFormat="1" ht="15.75" customHeight="1">
      <c r="B136" s="61" t="s">
        <v>243</v>
      </c>
      <c r="C136" s="62" t="s">
        <v>220</v>
      </c>
      <c r="D136" s="63" t="s">
        <v>2</v>
      </c>
      <c r="E136" s="64">
        <v>95</v>
      </c>
      <c r="F136" s="67"/>
      <c r="G136" s="66"/>
      <c r="H136" s="12"/>
    </row>
    <row r="137" spans="2:9" s="9" customFormat="1" ht="15.75" customHeight="1">
      <c r="B137" s="61" t="s">
        <v>244</v>
      </c>
      <c r="C137" s="62" t="s">
        <v>117</v>
      </c>
      <c r="D137" s="63" t="s">
        <v>2</v>
      </c>
      <c r="E137" s="64">
        <v>95</v>
      </c>
      <c r="F137" s="67"/>
      <c r="G137" s="66"/>
      <c r="H137" s="12"/>
    </row>
    <row r="138" spans="2:9" s="9" customFormat="1" ht="15.75" customHeight="1">
      <c r="B138" s="61" t="s">
        <v>245</v>
      </c>
      <c r="C138" s="62" t="s">
        <v>246</v>
      </c>
      <c r="D138" s="63" t="s">
        <v>6</v>
      </c>
      <c r="E138" s="64">
        <v>1</v>
      </c>
      <c r="F138" s="67"/>
      <c r="G138" s="66"/>
      <c r="H138" s="12"/>
    </row>
    <row r="139" spans="2:9" s="9" customFormat="1" ht="15.75" customHeight="1">
      <c r="B139" s="61" t="s">
        <v>247</v>
      </c>
      <c r="C139" s="62" t="s">
        <v>248</v>
      </c>
      <c r="D139" s="63" t="s">
        <v>6</v>
      </c>
      <c r="E139" s="64">
        <v>1</v>
      </c>
      <c r="F139" s="67"/>
      <c r="G139" s="66"/>
      <c r="H139" s="12"/>
    </row>
    <row r="140" spans="2:9" s="9" customFormat="1" ht="15.75" customHeight="1">
      <c r="B140" s="61"/>
      <c r="C140" s="62"/>
      <c r="D140" s="63"/>
      <c r="E140" s="64"/>
      <c r="F140" s="67"/>
      <c r="G140" s="66"/>
      <c r="H140" s="12"/>
    </row>
    <row r="141" spans="2:9" s="9" customFormat="1" ht="15.75" customHeight="1">
      <c r="B141" s="83" t="s">
        <v>249</v>
      </c>
      <c r="C141" s="84"/>
      <c r="D141" s="84"/>
      <c r="E141" s="85"/>
      <c r="F141" s="65"/>
      <c r="G141" s="66">
        <f>SUM(G10:G140)</f>
        <v>0</v>
      </c>
      <c r="H141" s="12"/>
      <c r="I141" s="24"/>
    </row>
    <row r="142" spans="2:9" s="9" customFormat="1" ht="12" customHeight="1" thickBot="1">
      <c r="B142" s="39"/>
      <c r="C142" s="40"/>
      <c r="D142" s="41"/>
      <c r="E142" s="42"/>
      <c r="F142" s="43"/>
      <c r="G142" s="44"/>
      <c r="H142" s="12"/>
    </row>
    <row r="143" spans="2:9" s="2" customFormat="1" ht="10.5" customHeight="1" thickTop="1">
      <c r="B143" s="45"/>
      <c r="C143" s="46"/>
      <c r="D143" s="45"/>
      <c r="E143" s="47"/>
      <c r="F143" s="46"/>
      <c r="G143" s="25"/>
    </row>
    <row r="144" spans="2:9" s="4" customFormat="1" ht="10.5" customHeight="1">
      <c r="B144" s="48"/>
      <c r="C144" s="46"/>
      <c r="D144" s="49"/>
      <c r="E144" s="31"/>
      <c r="F144" s="50"/>
      <c r="G144" s="25"/>
    </row>
    <row r="145" spans="2:7" s="4" customFormat="1" ht="10.5" customHeight="1">
      <c r="B145" s="51"/>
      <c r="C145" s="52"/>
      <c r="D145" s="53"/>
      <c r="E145" s="54"/>
      <c r="F145" s="55"/>
      <c r="G145" s="25"/>
    </row>
    <row r="146" spans="2:7" s="4" customFormat="1" ht="10.5" customHeight="1">
      <c r="B146" s="14"/>
      <c r="C146" s="52"/>
      <c r="D146" s="23"/>
      <c r="E146" s="31"/>
      <c r="F146" s="17"/>
      <c r="G146" s="26"/>
    </row>
    <row r="147" spans="2:7" s="4" customFormat="1" ht="10.5" customHeight="1">
      <c r="B147" s="48"/>
      <c r="C147" s="16"/>
      <c r="D147" s="49"/>
      <c r="E147" s="31"/>
      <c r="F147" s="50"/>
      <c r="G147" s="27"/>
    </row>
    <row r="148" spans="2:7" ht="10.5" customHeight="1">
      <c r="B148" s="19"/>
      <c r="C148" s="15"/>
      <c r="D148" s="23"/>
      <c r="E148" s="31"/>
      <c r="F148" s="17"/>
      <c r="G148" s="25"/>
    </row>
    <row r="149" spans="2:7" ht="10.5" customHeight="1">
      <c r="B149" s="19"/>
      <c r="C149" s="15"/>
      <c r="D149" s="19"/>
      <c r="E149" s="30"/>
      <c r="F149" s="20"/>
      <c r="G149" s="21"/>
    </row>
    <row r="150" spans="2:7" ht="10.5" customHeight="1">
      <c r="B150" s="19"/>
      <c r="C150" s="15"/>
      <c r="D150" s="19"/>
      <c r="E150" s="30"/>
      <c r="F150" s="20"/>
      <c r="G150" s="21"/>
    </row>
    <row r="151" spans="2:7" ht="10.5" customHeight="1">
      <c r="B151" s="19"/>
      <c r="C151" s="15"/>
      <c r="D151" s="23"/>
      <c r="E151" s="31"/>
      <c r="F151" s="17"/>
      <c r="G151" s="18"/>
    </row>
    <row r="152" spans="2:7" ht="10.5" customHeight="1">
      <c r="B152" s="19"/>
      <c r="C152" s="15"/>
      <c r="D152" s="23"/>
      <c r="E152" s="31"/>
      <c r="F152" s="17"/>
      <c r="G152" s="18"/>
    </row>
    <row r="153" spans="2:7" ht="10.5" customHeight="1">
      <c r="B153" s="19"/>
      <c r="C153" s="15"/>
      <c r="D153" s="23"/>
      <c r="E153" s="31"/>
      <c r="F153" s="17"/>
      <c r="G153" s="18"/>
    </row>
    <row r="154" spans="2:7" ht="10.5" customHeight="1">
      <c r="B154" s="19"/>
      <c r="C154" s="15"/>
      <c r="D154" s="23"/>
      <c r="E154" s="31"/>
      <c r="F154" s="17"/>
      <c r="G154" s="18"/>
    </row>
    <row r="155" spans="2:7" ht="10.5" customHeight="1">
      <c r="B155" s="19"/>
      <c r="C155" s="15"/>
      <c r="D155" s="23"/>
      <c r="E155" s="31"/>
      <c r="F155" s="17"/>
      <c r="G155" s="18"/>
    </row>
    <row r="156" spans="2:7" ht="10.5" customHeight="1">
      <c r="B156" s="19"/>
      <c r="C156" s="15"/>
      <c r="D156" s="23"/>
      <c r="E156" s="31"/>
      <c r="F156" s="17"/>
      <c r="G156" s="18"/>
    </row>
    <row r="157" spans="2:7" ht="10.5" customHeight="1">
      <c r="B157" s="19"/>
      <c r="C157" s="15"/>
      <c r="D157" s="23"/>
      <c r="E157" s="31"/>
      <c r="F157" s="17"/>
      <c r="G157" s="18"/>
    </row>
    <row r="158" spans="2:7" ht="10.5" customHeight="1">
      <c r="B158" s="19"/>
      <c r="C158" s="15"/>
      <c r="D158" s="23"/>
      <c r="E158" s="31"/>
      <c r="F158" s="17"/>
      <c r="G158" s="18"/>
    </row>
    <row r="159" spans="2:7" ht="10.5" customHeight="1">
      <c r="B159" s="19"/>
      <c r="C159" s="15"/>
      <c r="D159" s="23"/>
      <c r="E159" s="31"/>
      <c r="F159" s="17"/>
      <c r="G159" s="18"/>
    </row>
    <row r="160" spans="2:7" ht="10.5" customHeight="1">
      <c r="B160" s="19"/>
      <c r="C160" s="15"/>
      <c r="D160" s="23"/>
      <c r="E160" s="31"/>
      <c r="F160" s="17"/>
      <c r="G160" s="18"/>
    </row>
    <row r="161" spans="2:7" ht="10.5" customHeight="1">
      <c r="B161" s="19"/>
      <c r="C161" s="15"/>
      <c r="D161" s="23"/>
      <c r="E161" s="31"/>
      <c r="F161" s="17"/>
      <c r="G161" s="18"/>
    </row>
    <row r="162" spans="2:7" ht="10.5" customHeight="1">
      <c r="B162" s="19"/>
      <c r="C162" s="15"/>
      <c r="D162" s="23"/>
      <c r="E162" s="31"/>
      <c r="F162" s="17"/>
      <c r="G162" s="18"/>
    </row>
    <row r="163" spans="2:7" ht="10.5" customHeight="1">
      <c r="B163" s="19"/>
      <c r="C163" s="15"/>
      <c r="D163" s="23"/>
      <c r="E163" s="31"/>
      <c r="F163" s="17"/>
      <c r="G163" s="18"/>
    </row>
    <row r="164" spans="2:7" ht="10.5" customHeight="1">
      <c r="B164" s="19"/>
      <c r="C164" s="15"/>
      <c r="D164" s="23"/>
      <c r="E164" s="31"/>
      <c r="F164" s="17"/>
      <c r="G164" s="18"/>
    </row>
    <row r="165" spans="2:7" ht="10.5" customHeight="1">
      <c r="B165" s="19"/>
      <c r="C165" s="15"/>
      <c r="D165" s="23"/>
      <c r="E165" s="31"/>
      <c r="F165" s="17"/>
      <c r="G165" s="18"/>
    </row>
    <row r="166" spans="2:7" ht="10.5" customHeight="1">
      <c r="B166" s="19"/>
      <c r="C166" s="15"/>
      <c r="D166" s="23"/>
      <c r="E166" s="31"/>
      <c r="F166" s="17"/>
      <c r="G166" s="18"/>
    </row>
    <row r="167" spans="2:7" ht="10.5" customHeight="1">
      <c r="B167" s="19"/>
      <c r="C167" s="15"/>
      <c r="D167" s="23"/>
      <c r="E167" s="31"/>
      <c r="F167" s="17"/>
      <c r="G167" s="18"/>
    </row>
    <row r="168" spans="2:7" ht="10.5" customHeight="1">
      <c r="B168" s="19"/>
      <c r="C168" s="15"/>
      <c r="D168" s="23"/>
      <c r="E168" s="31"/>
      <c r="F168" s="17"/>
      <c r="G168" s="18"/>
    </row>
    <row r="169" spans="2:7" ht="10.5" customHeight="1">
      <c r="B169" s="14"/>
      <c r="C169" s="15"/>
      <c r="D169" s="23"/>
      <c r="E169" s="31"/>
      <c r="F169" s="17"/>
      <c r="G169" s="18"/>
    </row>
    <row r="170" spans="2:7" ht="10.5" customHeight="1">
      <c r="B170" s="14"/>
      <c r="C170" s="15"/>
      <c r="D170" s="23"/>
      <c r="E170" s="31"/>
      <c r="F170" s="17"/>
      <c r="G170" s="18"/>
    </row>
    <row r="171" spans="2:7" ht="10.5" customHeight="1">
      <c r="B171" s="14"/>
      <c r="C171" s="15"/>
      <c r="D171" s="23"/>
      <c r="E171" s="31"/>
      <c r="F171" s="17"/>
      <c r="G171" s="18"/>
    </row>
    <row r="172" spans="2:7" ht="10.5" customHeight="1">
      <c r="B172" s="14"/>
      <c r="C172" s="15"/>
      <c r="D172" s="23"/>
      <c r="E172" s="31"/>
      <c r="F172" s="17"/>
      <c r="G172" s="18"/>
    </row>
    <row r="173" spans="2:7" ht="10.5" customHeight="1">
      <c r="B173" s="14"/>
      <c r="C173" s="15"/>
      <c r="D173" s="23"/>
      <c r="E173" s="31"/>
      <c r="F173" s="17"/>
      <c r="G173" s="18"/>
    </row>
    <row r="174" spans="2:7" ht="10.5" customHeight="1">
      <c r="B174" s="14"/>
      <c r="C174" s="15"/>
      <c r="D174" s="23"/>
      <c r="E174" s="31"/>
      <c r="F174" s="17"/>
      <c r="G174" s="18"/>
    </row>
    <row r="175" spans="2:7" ht="10.5" customHeight="1">
      <c r="B175" s="14"/>
      <c r="C175" s="15"/>
      <c r="D175" s="23"/>
      <c r="E175" s="31"/>
      <c r="F175" s="17"/>
      <c r="G175" s="18"/>
    </row>
    <row r="176" spans="2:7" ht="10.5" customHeight="1">
      <c r="B176" s="14"/>
      <c r="C176" s="15"/>
      <c r="D176" s="23"/>
      <c r="E176" s="31"/>
      <c r="F176" s="17"/>
      <c r="G176" s="18"/>
    </row>
    <row r="177" spans="2:7" ht="10.5" customHeight="1">
      <c r="B177" s="14"/>
      <c r="C177" s="15"/>
      <c r="D177" s="23"/>
      <c r="E177" s="31"/>
      <c r="F177" s="17"/>
      <c r="G177" s="18"/>
    </row>
    <row r="178" spans="2:7" ht="10.5" customHeight="1">
      <c r="B178" s="14"/>
      <c r="C178" s="15"/>
      <c r="D178" s="23"/>
      <c r="E178" s="31"/>
      <c r="F178" s="17"/>
      <c r="G178" s="18"/>
    </row>
    <row r="179" spans="2:7" ht="10.5" customHeight="1">
      <c r="B179" s="14"/>
      <c r="C179" s="15"/>
      <c r="D179" s="23"/>
      <c r="E179" s="31"/>
      <c r="F179" s="17"/>
      <c r="G179" s="18"/>
    </row>
    <row r="180" spans="2:7" ht="10.5" customHeight="1">
      <c r="B180" s="14"/>
      <c r="C180" s="15"/>
      <c r="D180" s="23"/>
      <c r="E180" s="31"/>
      <c r="F180" s="17"/>
      <c r="G180" s="18"/>
    </row>
    <row r="181" spans="2:7" ht="10.5" customHeight="1">
      <c r="B181" s="14"/>
      <c r="C181" s="15"/>
      <c r="D181" s="23"/>
      <c r="E181" s="31"/>
      <c r="F181" s="17"/>
      <c r="G181" s="18"/>
    </row>
    <row r="182" spans="2:7" ht="10.5" customHeight="1">
      <c r="B182" s="14"/>
      <c r="C182" s="15"/>
      <c r="D182" s="23"/>
      <c r="E182" s="31"/>
      <c r="F182" s="17"/>
      <c r="G182" s="18"/>
    </row>
    <row r="183" spans="2:7" ht="10.5" customHeight="1">
      <c r="B183" s="14"/>
      <c r="C183" s="15"/>
      <c r="D183" s="23"/>
      <c r="E183" s="31"/>
      <c r="F183" s="17"/>
      <c r="G183" s="18"/>
    </row>
    <row r="184" spans="2:7" ht="10.5" customHeight="1">
      <c r="B184" s="14"/>
      <c r="C184" s="15"/>
      <c r="D184" s="23"/>
      <c r="E184" s="31"/>
      <c r="F184" s="17"/>
      <c r="G184" s="18"/>
    </row>
    <row r="185" spans="2:7" ht="10.5" customHeight="1">
      <c r="B185" s="14"/>
      <c r="C185" s="15"/>
      <c r="D185" s="23"/>
      <c r="E185" s="31"/>
      <c r="F185" s="17"/>
      <c r="G185" s="18"/>
    </row>
    <row r="186" spans="2:7" ht="10.5" customHeight="1">
      <c r="B186" s="14"/>
      <c r="C186" s="15"/>
      <c r="D186" s="23"/>
      <c r="E186" s="31"/>
      <c r="F186" s="17"/>
      <c r="G186" s="18"/>
    </row>
    <row r="187" spans="2:7" ht="10.5" customHeight="1">
      <c r="B187" s="14"/>
      <c r="C187" s="15"/>
      <c r="D187" s="23"/>
      <c r="E187" s="31"/>
      <c r="F187" s="17"/>
      <c r="G187" s="18"/>
    </row>
    <row r="188" spans="2:7" ht="10.5" customHeight="1">
      <c r="B188" s="14"/>
      <c r="C188" s="15"/>
      <c r="D188" s="23"/>
      <c r="E188" s="31"/>
      <c r="F188" s="17"/>
      <c r="G188" s="18"/>
    </row>
    <row r="189" spans="2:7" ht="10.5" customHeight="1">
      <c r="B189" s="14"/>
      <c r="C189" s="15"/>
      <c r="D189" s="23"/>
      <c r="E189" s="31"/>
      <c r="F189" s="17"/>
      <c r="G189" s="18"/>
    </row>
    <row r="190" spans="2:7" ht="10.5" customHeight="1">
      <c r="B190" s="14"/>
      <c r="C190" s="15"/>
      <c r="D190" s="23"/>
      <c r="E190" s="31"/>
      <c r="F190" s="17"/>
      <c r="G190" s="18"/>
    </row>
    <row r="191" spans="2:7" ht="10.5" customHeight="1">
      <c r="B191" s="14"/>
      <c r="C191" s="15"/>
      <c r="D191" s="23"/>
      <c r="E191" s="31"/>
      <c r="F191" s="17"/>
      <c r="G191" s="18"/>
    </row>
    <row r="192" spans="2:7" ht="10.5" customHeight="1">
      <c r="B192" s="14"/>
      <c r="C192" s="15"/>
      <c r="D192" s="23"/>
      <c r="E192" s="31"/>
      <c r="F192" s="17"/>
      <c r="G192" s="18"/>
    </row>
    <row r="193" spans="2:7" ht="10.5" customHeight="1">
      <c r="B193" s="14"/>
      <c r="C193" s="15"/>
      <c r="D193" s="23"/>
      <c r="E193" s="31"/>
      <c r="F193" s="17"/>
      <c r="G193" s="18"/>
    </row>
    <row r="194" spans="2:7" ht="10.5" customHeight="1">
      <c r="B194" s="14"/>
      <c r="C194" s="15"/>
      <c r="D194" s="23"/>
      <c r="E194" s="31"/>
      <c r="F194" s="17"/>
      <c r="G194" s="18"/>
    </row>
    <row r="195" spans="2:7" ht="10.5" customHeight="1">
      <c r="B195" s="14"/>
      <c r="C195" s="15"/>
      <c r="D195" s="23"/>
      <c r="E195" s="31"/>
      <c r="F195" s="17"/>
      <c r="G195" s="18"/>
    </row>
  </sheetData>
  <mergeCells count="10">
    <mergeCell ref="B141:E141"/>
    <mergeCell ref="B2:G2"/>
    <mergeCell ref="B7:B8"/>
    <mergeCell ref="C7:C8"/>
    <mergeCell ref="D7:D8"/>
    <mergeCell ref="G7:G8"/>
    <mergeCell ref="E7:E8"/>
    <mergeCell ref="F7:F8"/>
    <mergeCell ref="B3:G3"/>
    <mergeCell ref="B5:G5"/>
  </mergeCells>
  <phoneticPr fontId="4" type="noConversion"/>
  <pageMargins left="0.51181102362204722" right="0.5118110236220472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volumen O CIVIL</vt:lpstr>
    </vt:vector>
  </TitlesOfParts>
  <Company>Bede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ctsm</dc:creator>
  <cp:lastModifiedBy>Administrator</cp:lastModifiedBy>
  <cp:lastPrinted>2008-11-20T16:31:51Z</cp:lastPrinted>
  <dcterms:created xsi:type="dcterms:W3CDTF">2007-05-06T15:37:09Z</dcterms:created>
  <dcterms:modified xsi:type="dcterms:W3CDTF">2008-12-11T20:43:49Z</dcterms:modified>
</cp:coreProperties>
</file>